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 tabRatio="867"/>
  </bookViews>
  <sheets>
    <sheet name="公共财政预算支出" sheetId="2" r:id="rId1"/>
  </sheets>
  <definedNames>
    <definedName name="_xlnm._FilterDatabase" localSheetId="0" hidden="1">公共财政预算支出!$A$4:$GU$274</definedName>
    <definedName name="_xlnm.Print_Titles" localSheetId="0">公共财政预算支出!$1:$4</definedName>
    <definedName name="代码" localSheetId="0">#REF!</definedName>
    <definedName name="代码">#REF!</definedName>
    <definedName name="的" localSheetId="0">#REF!</definedName>
    <definedName name="的">#REF!</definedName>
    <definedName name="地区名称" localSheetId="0">#REF!</definedName>
    <definedName name="地区名称">#REF!</definedName>
    <definedName name="科目编码表" localSheetId="0">#REF!</definedName>
    <definedName name="科目编码表">#REF!</definedName>
    <definedName name="没" localSheetId="0">#REF!</definedName>
    <definedName name="没">#REF!</definedName>
    <definedName name="支出02">#REF!</definedName>
    <definedName name="支出功能科目" localSheetId="0">#REF!</definedName>
    <definedName name="支出功能科目">#REF!</definedName>
    <definedName name="支出功能科目编码" localSheetId="0">#REF!</definedName>
    <definedName name="支出功能科目编码">#REF!</definedName>
  </definedNames>
  <calcPr calcId="144525"/>
</workbook>
</file>

<file path=xl/comments1.xml><?xml version="1.0" encoding="utf-8"?>
<comments xmlns="http://schemas.openxmlformats.org/spreadsheetml/2006/main">
  <authors>
    <author>李欢</author>
    <author>孔福泉</author>
  </authors>
  <commentList>
    <comment ref="D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01</t>
        </r>
      </text>
    </comment>
    <comment ref="D1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02</t>
        </r>
      </text>
    </comment>
    <comment ref="D2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03</t>
        </r>
      </text>
    </comment>
    <comment ref="D3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04</t>
        </r>
      </text>
    </comment>
    <comment ref="D5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05</t>
        </r>
      </text>
    </comment>
    <comment ref="D6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06</t>
        </r>
      </text>
    </comment>
    <comment ref="D7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07</t>
        </r>
      </text>
    </comment>
    <comment ref="D8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08</t>
        </r>
      </text>
    </comment>
    <comment ref="D9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09</t>
        </r>
      </text>
    </comment>
    <comment ref="D9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</t>
        </r>
        <r>
          <rPr>
            <b/>
            <sz val="9"/>
            <rFont val="宋体"/>
            <charset val="134"/>
          </rPr>
          <t>口岸电子执法系统建设与维护</t>
        </r>
      </text>
    </comment>
    <comment ref="D10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10</t>
        </r>
      </text>
    </comment>
    <comment ref="D11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11</t>
        </r>
      </text>
    </comment>
    <comment ref="F121" authorId="1">
      <text>
        <r>
          <rPr>
            <sz val="9"/>
            <rFont val="宋体"/>
            <charset val="134"/>
          </rPr>
          <t>孔福泉:
财源8910，政法科村委会补助2800</t>
        </r>
      </text>
    </comment>
    <comment ref="D12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13</t>
        </r>
      </text>
    </comment>
    <comment ref="F131" authorId="1">
      <text>
        <r>
          <rPr>
            <sz val="9"/>
            <rFont val="宋体"/>
            <charset val="134"/>
          </rPr>
          <t>孔福泉:
+1428业务费+2481装备+50反恐</t>
        </r>
      </text>
    </comment>
    <comment ref="D13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14</t>
        </r>
      </text>
    </comment>
    <comment ref="D15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23</t>
        </r>
      </text>
    </comment>
    <comment ref="D15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
25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修改港澳台侨事务</t>
        </r>
      </text>
    </comment>
    <comment ref="D16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修改港澳台侨事务</t>
        </r>
      </text>
    </comment>
    <comment ref="D16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26</t>
        </r>
        <r>
          <rPr>
            <sz val="9"/>
            <rFont val="宋体"/>
            <charset val="134"/>
          </rPr>
          <t>，无</t>
        </r>
        <r>
          <rPr>
            <sz val="9"/>
            <rFont val="Tahoma"/>
            <charset val="134"/>
          </rPr>
          <t>27</t>
        </r>
      </text>
    </comment>
    <comment ref="D17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28</t>
        </r>
      </text>
    </comment>
    <comment ref="D17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29</t>
        </r>
        <r>
          <rPr>
            <sz val="9"/>
            <rFont val="宋体"/>
            <charset val="134"/>
          </rPr>
          <t>，无</t>
        </r>
        <r>
          <rPr>
            <sz val="9"/>
            <rFont val="Tahoma"/>
            <charset val="134"/>
          </rPr>
          <t>30</t>
        </r>
      </text>
    </comment>
    <comment ref="D18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31</t>
        </r>
      </text>
    </comment>
    <comment ref="D19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32</t>
        </r>
      </text>
    </comment>
    <comment ref="D1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33</t>
        </r>
      </text>
    </comment>
    <comment ref="D20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34</t>
        </r>
      </text>
    </comment>
    <comment ref="D21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35</t>
        </r>
      </text>
    </comment>
    <comment ref="D21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36</t>
        </r>
      </text>
    </comment>
    <comment ref="D22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37</t>
        </r>
      </text>
    </comment>
    <comment ref="D23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38</t>
        </r>
      </text>
    </comment>
    <comment ref="D24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20199</t>
        </r>
      </text>
    </comment>
    <comment ref="D26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将内卫修改为武装警察部队</t>
        </r>
      </text>
    </comment>
    <comment ref="D27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20402</t>
        </r>
      </text>
    </comment>
    <comment ref="D27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20403</t>
        </r>
      </text>
    </comment>
    <comment ref="D29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20405</t>
        </r>
      </text>
    </comment>
    <comment ref="D30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20406</t>
        </r>
      </text>
    </comment>
    <comment ref="D33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20409</t>
        </r>
      </text>
    </comment>
    <comment ref="D34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20410</t>
        </r>
      </text>
    </comment>
    <comment ref="D35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20499</t>
        </r>
      </text>
    </comment>
    <comment ref="D35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20499</t>
        </r>
      </text>
    </comment>
    <comment ref="D35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</t>
        </r>
      </text>
    </comment>
    <comment ref="D35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20501</t>
        </r>
      </text>
    </comment>
    <comment ref="D3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20502</t>
        </r>
      </text>
    </comment>
    <comment ref="D36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20503</t>
        </r>
      </text>
    </comment>
    <comment ref="D37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20504</t>
        </r>
      </text>
    </comment>
    <comment ref="D38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20505</t>
        </r>
      </text>
    </comment>
    <comment ref="D38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20506</t>
        </r>
      </text>
    </comment>
    <comment ref="D39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20507</t>
        </r>
      </text>
    </comment>
    <comment ref="D39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20508</t>
        </r>
      </text>
    </comment>
    <comment ref="D4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20509</t>
        </r>
      </text>
    </comment>
    <comment ref="D40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20599</t>
        </r>
      </text>
    </comment>
    <comment ref="D40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
</t>
        </r>
      </text>
    </comment>
    <comment ref="D40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20601</t>
        </r>
      </text>
    </comment>
    <comment ref="D41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20602</t>
        </r>
      </text>
    </comment>
    <comment ref="D42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20603</t>
        </r>
      </text>
    </comment>
    <comment ref="D42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20604</t>
        </r>
      </text>
    </comment>
    <comment ref="D43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20605</t>
        </r>
      </text>
    </comment>
    <comment ref="D44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20606</t>
        </r>
      </text>
    </comment>
    <comment ref="D44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20607</t>
        </r>
      </text>
    </comment>
    <comment ref="D45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20608</t>
        </r>
      </text>
    </comment>
    <comment ref="D4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20609</t>
        </r>
      </text>
    </comment>
    <comment ref="D45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20699</t>
        </r>
      </text>
    </comment>
    <comment ref="D46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</t>
        </r>
      </text>
    </comment>
    <comment ref="D46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20701</t>
        </r>
      </text>
    </comment>
    <comment ref="D48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20702</t>
        </r>
      </text>
    </comment>
    <comment ref="D48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20703</t>
        </r>
      </text>
    </comment>
    <comment ref="D5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20706</t>
        </r>
      </text>
    </comment>
    <comment ref="D50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20708</t>
        </r>
      </text>
    </comment>
    <comment ref="D51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20799</t>
        </r>
      </text>
    </comment>
    <comment ref="D52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</t>
        </r>
      </text>
    </comment>
    <comment ref="D52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20801</t>
        </r>
      </text>
    </comment>
    <comment ref="D53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20802</t>
        </r>
      </text>
    </comment>
    <comment ref="D54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20804</t>
        </r>
      </text>
    </comment>
    <comment ref="D54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20805</t>
        </r>
      </text>
    </comment>
    <comment ref="D55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20806</t>
        </r>
      </text>
    </comment>
    <comment ref="D55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20807</t>
        </r>
      </text>
    </comment>
    <comment ref="D56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20808</t>
        </r>
      </text>
    </comment>
    <comment ref="D57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20809</t>
        </r>
      </text>
    </comment>
    <comment ref="D5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20810</t>
        </r>
      </text>
    </comment>
    <comment ref="D59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20811</t>
        </r>
      </text>
    </comment>
    <comment ref="D5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20816</t>
        </r>
      </text>
    </comment>
    <comment ref="D60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20819</t>
        </r>
      </text>
    </comment>
    <comment ref="D60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20820</t>
        </r>
      </text>
    </comment>
    <comment ref="D61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20821</t>
        </r>
      </text>
    </comment>
    <comment ref="D61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20824</t>
        </r>
      </text>
    </comment>
    <comment ref="D64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21002</t>
        </r>
      </text>
    </comment>
    <comment ref="D65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21003</t>
        </r>
      </text>
    </comment>
    <comment ref="D6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21004</t>
        </r>
      </text>
    </comment>
    <comment ref="D67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21006</t>
        </r>
      </text>
    </comment>
    <comment ref="D67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21007</t>
        </r>
      </text>
    </comment>
    <comment ref="D67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21011</t>
        </r>
      </text>
    </comment>
    <comment ref="D68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21012</t>
        </r>
      </text>
    </comment>
    <comment ref="D68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21013</t>
        </r>
      </text>
    </comment>
    <comment ref="D69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21014</t>
        </r>
      </text>
    </comment>
    <comment ref="D69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21015</t>
        </r>
      </text>
    </comment>
    <comment ref="D78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212</t>
        </r>
      </text>
    </comment>
    <comment ref="D78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21201</t>
        </r>
      </text>
    </comment>
    <comment ref="D8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</t>
        </r>
      </text>
    </comment>
    <comment ref="D80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21301</t>
        </r>
      </text>
    </comment>
    <comment ref="D89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21306</t>
        </r>
      </text>
    </comment>
    <comment ref="D90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21307</t>
        </r>
      </text>
    </comment>
    <comment ref="D91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21308</t>
        </r>
      </text>
    </comment>
    <comment ref="D104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21599</t>
        </r>
      </text>
    </comment>
    <comment ref="D105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216</t>
        </r>
      </text>
    </comment>
    <comment ref="D110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</t>
        </r>
      </text>
    </comment>
    <comment ref="D112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22002</t>
        </r>
      </text>
    </comment>
    <comment ref="D1139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22003</t>
        </r>
      </text>
    </comment>
    <comment ref="D114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22005</t>
        </r>
      </text>
    </comment>
    <comment ref="D116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</t>
        </r>
      </text>
    </comment>
    <comment ref="D117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22102</t>
        </r>
      </text>
    </comment>
    <comment ref="D117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22103</t>
        </r>
      </text>
    </comment>
    <comment ref="D118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</t>
        </r>
      </text>
    </comment>
    <comment ref="D118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22201</t>
        </r>
      </text>
    </comment>
    <comment ref="D119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22202</t>
        </r>
      </text>
    </comment>
    <comment ref="D121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22203</t>
        </r>
      </text>
    </comment>
    <comment ref="D1217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22204</t>
        </r>
      </text>
    </comment>
    <comment ref="D122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22205</t>
        </r>
      </text>
    </comment>
    <comment ref="D123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22401</t>
        </r>
      </text>
    </comment>
    <comment ref="D124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22402</t>
        </r>
      </text>
    </comment>
    <comment ref="D125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22403</t>
        </r>
      </text>
    </comment>
    <comment ref="D126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22404</t>
        </r>
      </text>
    </comment>
    <comment ref="D126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22405</t>
        </r>
      </text>
    </comment>
    <comment ref="D128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22406</t>
        </r>
      </text>
    </comment>
    <comment ref="D128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22407</t>
        </r>
      </text>
    </comment>
  </commentList>
</comments>
</file>

<file path=xl/sharedStrings.xml><?xml version="1.0" encoding="utf-8"?>
<sst xmlns="http://schemas.openxmlformats.org/spreadsheetml/2006/main" count="1968" uniqueCount="1095">
  <si>
    <t>二○一九年全县一般公共预算支出安排情况表（草案）</t>
  </si>
  <si>
    <t>单位：万元</t>
  </si>
  <si>
    <t>科目编码</t>
  </si>
  <si>
    <t>支出项目</t>
  </si>
  <si>
    <t>二○一五年预算数</t>
  </si>
  <si>
    <t>二○一六年预算数</t>
  </si>
  <si>
    <t>二○一八年
预算数</t>
  </si>
  <si>
    <t>二○一九年
预算数</t>
  </si>
  <si>
    <t>二○一九年预算数比二○一八年预算数增减%</t>
  </si>
  <si>
    <t>类</t>
  </si>
  <si>
    <t>款</t>
  </si>
  <si>
    <t>项</t>
  </si>
  <si>
    <t>201</t>
  </si>
  <si>
    <t>一、一般公共服务</t>
  </si>
  <si>
    <t>01</t>
  </si>
  <si>
    <t xml:space="preserve">    人大事务</t>
  </si>
  <si>
    <t xml:space="preserve">  201</t>
  </si>
  <si>
    <t xml:space="preserve">  01</t>
  </si>
  <si>
    <t xml:space="preserve">      行政运行</t>
  </si>
  <si>
    <t>02</t>
  </si>
  <si>
    <t xml:space="preserve">      一般行政管理事务</t>
  </si>
  <si>
    <t>04</t>
  </si>
  <si>
    <t xml:space="preserve">      机关服务</t>
  </si>
  <si>
    <t>08</t>
  </si>
  <si>
    <t xml:space="preserve">      人大会议</t>
  </si>
  <si>
    <t xml:space="preserve">      人大立法</t>
  </si>
  <si>
    <t xml:space="preserve">  02</t>
  </si>
  <si>
    <t xml:space="preserve">      人大监督</t>
  </si>
  <si>
    <t xml:space="preserve">      人大代表履职能力提升</t>
  </si>
  <si>
    <t xml:space="preserve">      代表工作</t>
  </si>
  <si>
    <t>05</t>
  </si>
  <si>
    <t xml:space="preserve">      人大信访工作</t>
  </si>
  <si>
    <t>03</t>
  </si>
  <si>
    <t xml:space="preserve">      事业运行</t>
  </si>
  <si>
    <t xml:space="preserve">  03</t>
  </si>
  <si>
    <t xml:space="preserve">      其他人大事务支出</t>
  </si>
  <si>
    <t xml:space="preserve">    政协事务</t>
  </si>
  <si>
    <t>07</t>
  </si>
  <si>
    <t>50</t>
  </si>
  <si>
    <t>99</t>
  </si>
  <si>
    <t xml:space="preserve">      政协会议</t>
  </si>
  <si>
    <t xml:space="preserve">      委员视察</t>
  </si>
  <si>
    <t xml:space="preserve">  04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</si>
  <si>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</si>
  <si>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</si>
  <si>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</si>
  <si>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05</t>
  </si>
  <si>
    <t xml:space="preserve">      专项服务</t>
  </si>
  <si>
    <t xml:space="preserve">      专项业务活动</t>
  </si>
  <si>
    <t xml:space="preserve">      政务公开审批</t>
  </si>
  <si>
    <t xml:space="preserve">      信访事务</t>
  </si>
  <si>
    <t xml:space="preserve">      参事事务</t>
  </si>
  <si>
    <t>06</t>
  </si>
  <si>
    <t xml:space="preserve">  06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</si>
  <si>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</si>
  <si>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</si>
  <si>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</si>
  <si>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</si>
  <si>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</si>
  <si>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07</t>
  </si>
  <si>
    <t xml:space="preserve">      经济体制改革研究</t>
  </si>
  <si>
    <t xml:space="preserve">      物价管理</t>
  </si>
  <si>
    <t xml:space="preserve">      应对气象变化管理事务</t>
  </si>
  <si>
    <t xml:space="preserve">  08</t>
  </si>
  <si>
    <t xml:space="preserve">      其他发展与改革事务支出</t>
  </si>
  <si>
    <t xml:space="preserve">    统计信息事务</t>
  </si>
  <si>
    <t>10</t>
  </si>
  <si>
    <t xml:space="preserve">  10</t>
  </si>
  <si>
    <t xml:space="preserve">      信息事务</t>
  </si>
  <si>
    <t xml:space="preserve">      专项统计业务</t>
  </si>
  <si>
    <t>11</t>
  </si>
  <si>
    <t xml:space="preserve">      统计管理</t>
  </si>
  <si>
    <t xml:space="preserve">  11</t>
  </si>
  <si>
    <t xml:space="preserve">      专项普查活动</t>
  </si>
  <si>
    <t xml:space="preserve">      统计抽样调查</t>
  </si>
  <si>
    <t xml:space="preserve">      其他统计信息事务支出</t>
  </si>
  <si>
    <t>13</t>
  </si>
  <si>
    <t xml:space="preserve">    财政事务</t>
  </si>
  <si>
    <t xml:space="preserve">  13</t>
  </si>
  <si>
    <t xml:space="preserve">      预算改革业务</t>
  </si>
  <si>
    <t>15</t>
  </si>
  <si>
    <t xml:space="preserve">      财政国库业务</t>
  </si>
  <si>
    <t xml:space="preserve">  15</t>
  </si>
  <si>
    <t xml:space="preserve">      财政监察</t>
  </si>
  <si>
    <t xml:space="preserve">      信息化建设</t>
  </si>
  <si>
    <t xml:space="preserve">      财政委托业务支出</t>
  </si>
  <si>
    <t>17</t>
  </si>
  <si>
    <t xml:space="preserve">  17</t>
  </si>
  <si>
    <t xml:space="preserve">      其他财政事务支出</t>
  </si>
  <si>
    <t xml:space="preserve">    税收事务</t>
  </si>
  <si>
    <t>23</t>
  </si>
  <si>
    <t xml:space="preserve">      税务办案</t>
  </si>
  <si>
    <t xml:space="preserve">  23</t>
  </si>
  <si>
    <t xml:space="preserve">      税务登记证及发票管理</t>
  </si>
  <si>
    <t xml:space="preserve">      代扣代收代征税款手续费</t>
  </si>
  <si>
    <t>24</t>
  </si>
  <si>
    <t xml:space="preserve">      税务宣传</t>
  </si>
  <si>
    <t xml:space="preserve">  24</t>
  </si>
  <si>
    <t xml:space="preserve">      协税护税</t>
  </si>
  <si>
    <t>25</t>
  </si>
  <si>
    <t xml:space="preserve">      其他税收事务支出</t>
  </si>
  <si>
    <t xml:space="preserve">  25</t>
  </si>
  <si>
    <t xml:space="preserve">    审计事务</t>
  </si>
  <si>
    <t>26</t>
  </si>
  <si>
    <t xml:space="preserve">  26</t>
  </si>
  <si>
    <t xml:space="preserve">      审计业务</t>
  </si>
  <si>
    <t xml:space="preserve">      审计管理</t>
  </si>
  <si>
    <t>28</t>
  </si>
  <si>
    <t xml:space="preserve">  28</t>
  </si>
  <si>
    <t xml:space="preserve">      其他审计事务支出</t>
  </si>
  <si>
    <t>29</t>
  </si>
  <si>
    <t xml:space="preserve">    海关事务</t>
  </si>
  <si>
    <t xml:space="preserve">  29</t>
  </si>
  <si>
    <t>31</t>
  </si>
  <si>
    <t xml:space="preserve">      缉私办案</t>
  </si>
  <si>
    <t xml:space="preserve">  31</t>
  </si>
  <si>
    <t xml:space="preserve">      口岸管理</t>
  </si>
  <si>
    <t xml:space="preserve">      海关关务</t>
  </si>
  <si>
    <t>32</t>
  </si>
  <si>
    <t xml:space="preserve">      关税征管</t>
  </si>
  <si>
    <t xml:space="preserve">  32</t>
  </si>
  <si>
    <t xml:space="preserve">      海关监管</t>
  </si>
  <si>
    <t xml:space="preserve">      检验免疫</t>
  </si>
  <si>
    <t>33</t>
  </si>
  <si>
    <t xml:space="preserve">      其他海关事务支出</t>
  </si>
  <si>
    <t xml:space="preserve">  33</t>
  </si>
  <si>
    <t xml:space="preserve">    人力资源事务</t>
  </si>
  <si>
    <t>34</t>
  </si>
  <si>
    <t xml:space="preserve">      政府特殊津贴</t>
  </si>
  <si>
    <t xml:space="preserve">  34</t>
  </si>
  <si>
    <t xml:space="preserve">      资助留学回国人员</t>
  </si>
  <si>
    <t xml:space="preserve">      博士后日常经费</t>
  </si>
  <si>
    <t xml:space="preserve">      引进人才费用</t>
  </si>
  <si>
    <t>36</t>
  </si>
  <si>
    <t xml:space="preserve">      其他人力资源事务支出</t>
  </si>
  <si>
    <t xml:space="preserve">  36</t>
  </si>
  <si>
    <t xml:space="preserve">    纪检监察事务</t>
  </si>
  <si>
    <t xml:space="preserve">      大案要案查处</t>
  </si>
  <si>
    <t xml:space="preserve">  99</t>
  </si>
  <si>
    <t xml:space="preserve">      派驻派出机构</t>
  </si>
  <si>
    <t>203</t>
  </si>
  <si>
    <t xml:space="preserve">      中央巡视</t>
  </si>
  <si>
    <t xml:space="preserve">  203</t>
  </si>
  <si>
    <t xml:space="preserve">      其他纪检监察事务支出</t>
  </si>
  <si>
    <t xml:space="preserve">    商贸事务</t>
  </si>
  <si>
    <t>204</t>
  </si>
  <si>
    <t xml:space="preserve">  204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</si>
  <si>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</si>
  <si>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</si>
  <si>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</si>
  <si>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</si>
  <si>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</si>
  <si>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</si>
  <si>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</si>
  <si>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>12</t>
  </si>
  <si>
    <t>14</t>
  </si>
  <si>
    <t xml:space="preserve">      专利审批</t>
  </si>
  <si>
    <t>16</t>
  </si>
  <si>
    <t xml:space="preserve">      国家知识产权战略</t>
  </si>
  <si>
    <t xml:space="preserve">      专利试点和产业化推进</t>
  </si>
  <si>
    <t>18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</si>
  <si>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</si>
  <si>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</si>
  <si>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</si>
  <si>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</si>
  <si>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>09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</si>
  <si>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</si>
  <si>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</si>
  <si>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</si>
  <si>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</si>
  <si>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</si>
  <si>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</si>
  <si>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>205</t>
  </si>
  <si>
    <t xml:space="preserve">      港澳事务</t>
  </si>
  <si>
    <t xml:space="preserve">  205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</si>
  <si>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</si>
  <si>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</si>
  <si>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</si>
  <si>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</si>
  <si>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</si>
  <si>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</si>
  <si>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</si>
  <si>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</si>
  <si>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09</t>
  </si>
  <si>
    <t xml:space="preserve">      工会服务</t>
  </si>
  <si>
    <t xml:space="preserve">      其他群众团体事务支出</t>
  </si>
  <si>
    <t>206</t>
  </si>
  <si>
    <t xml:space="preserve">    党委办公厅（室）及相关机构事务</t>
  </si>
  <si>
    <t xml:space="preserve">  206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</si>
  <si>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</si>
  <si>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</si>
  <si>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</si>
  <si>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</si>
  <si>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</si>
  <si>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</si>
  <si>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其他宣传事务支出</t>
  </si>
  <si>
    <t>207</t>
  </si>
  <si>
    <t xml:space="preserve">    统战事务</t>
  </si>
  <si>
    <t xml:space="preserve">  207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</si>
  <si>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</si>
  <si>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</si>
  <si>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</si>
  <si>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</si>
  <si>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</si>
  <si>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</si>
  <si>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</si>
  <si>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</si>
  <si>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</si>
  <si>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</si>
  <si>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>208</t>
  </si>
  <si>
    <t xml:space="preserve">      市场监督管理专项</t>
  </si>
  <si>
    <t xml:space="preserve">      市场监督执法</t>
  </si>
  <si>
    <t xml:space="preserve">  208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</si>
  <si>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</si>
  <si>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</si>
  <si>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</si>
  <si>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</si>
  <si>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</si>
  <si>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</si>
  <si>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</si>
  <si>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化妆品事务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</si>
  <si>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</si>
  <si>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</si>
  <si>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</si>
  <si>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</si>
  <si>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</si>
  <si>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</si>
  <si>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</si>
  <si>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</si>
  <si>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</si>
  <si>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</si>
  <si>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</si>
  <si>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</si>
  <si>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</si>
  <si>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</si>
  <si>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</si>
  <si>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</si>
  <si>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</si>
  <si>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</si>
  <si>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</si>
  <si>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</si>
  <si>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r>
      <rPr>
        <sz val="11"/>
        <rFont val="宋体"/>
        <charset val="134"/>
      </rPr>
      <t xml:space="preserve">    武装警察</t>
    </r>
    <r>
      <rPr>
        <sz val="11"/>
        <color rgb="FFFF0000"/>
        <rFont val="宋体"/>
        <charset val="134"/>
      </rPr>
      <t>部队</t>
    </r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</si>
  <si>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</si>
  <si>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</si>
  <si>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</si>
  <si>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</si>
  <si>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</si>
  <si>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</si>
  <si>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</si>
  <si>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</si>
  <si>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</si>
  <si>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</si>
  <si>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</si>
  <si>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</si>
  <si>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</si>
  <si>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</si>
  <si>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</si>
  <si>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</si>
  <si>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</si>
  <si>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</si>
  <si>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</si>
  <si>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</si>
  <si>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</si>
  <si>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</si>
  <si>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</si>
  <si>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</si>
  <si>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</si>
  <si>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</si>
  <si>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</si>
  <si>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</si>
  <si>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</si>
  <si>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</si>
  <si>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</si>
  <si>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</si>
  <si>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</si>
  <si>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</si>
  <si>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</si>
  <si>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</si>
  <si>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</si>
  <si>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</si>
  <si>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</si>
  <si>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</si>
  <si>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</si>
  <si>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</si>
  <si>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</si>
  <si>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</si>
  <si>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</si>
  <si>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</si>
  <si>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</si>
  <si>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</si>
  <si>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</si>
  <si>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</si>
  <si>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</si>
  <si>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</si>
  <si>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</si>
  <si>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</si>
  <si>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</si>
  <si>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</si>
  <si>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</si>
  <si>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</si>
  <si>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</si>
  <si>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</si>
  <si>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</si>
  <si>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</si>
  <si>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</si>
  <si>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</si>
  <si>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</si>
  <si>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</si>
  <si>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</si>
  <si>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</si>
  <si>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</si>
  <si>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</si>
  <si>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</si>
  <si>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</si>
  <si>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</si>
  <si>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</si>
  <si>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</si>
  <si>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</si>
  <si>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</si>
  <si>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</si>
  <si>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</si>
  <si>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</si>
  <si>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</si>
  <si>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</si>
  <si>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</si>
  <si>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</si>
  <si>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</si>
  <si>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</si>
  <si>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</si>
  <si>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</si>
  <si>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</si>
  <si>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</si>
  <si>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</si>
  <si>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</si>
  <si>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</si>
  <si>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</si>
  <si>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</si>
  <si>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</si>
  <si>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</si>
  <si>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</si>
  <si>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</si>
  <si>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</si>
  <si>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</si>
  <si>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</si>
  <si>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</si>
  <si>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</si>
  <si>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</si>
  <si>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</si>
  <si>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</si>
  <si>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</si>
  <si>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</si>
  <si>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</si>
  <si>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</si>
  <si>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</si>
  <si>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</si>
  <si>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</si>
  <si>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</si>
  <si>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</si>
  <si>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</si>
  <si>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</si>
  <si>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</si>
  <si>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</si>
  <si>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</si>
  <si>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</si>
  <si>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</si>
  <si>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</si>
  <si>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</si>
  <si>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</si>
  <si>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</si>
  <si>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</si>
  <si>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</si>
  <si>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</si>
  <si>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</si>
  <si>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</si>
  <si>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</si>
  <si>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</si>
  <si>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</si>
  <si>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</si>
  <si>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</si>
  <si>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</si>
  <si>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</si>
  <si>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</si>
  <si>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</si>
  <si>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</si>
  <si>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</si>
  <si>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</si>
  <si>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</si>
  <si>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</si>
  <si>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</si>
  <si>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</si>
  <si>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</si>
  <si>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r>
      <rPr>
        <sz val="11"/>
        <rFont val="宋体"/>
        <charset val="134"/>
      </rPr>
      <t xml:space="preserve">    文化</t>
    </r>
    <r>
      <rPr>
        <sz val="11"/>
        <color rgb="FFFF0000"/>
        <rFont val="宋体"/>
        <charset val="134"/>
      </rPr>
      <t>和旅游</t>
    </r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</si>
  <si>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</si>
  <si>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</si>
  <si>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</si>
  <si>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</si>
  <si>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</si>
  <si>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</si>
  <si>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r>
      <rPr>
        <sz val="11"/>
        <rFont val="宋体"/>
        <charset val="134"/>
      </rPr>
      <t xml:space="preserve">      文化</t>
    </r>
    <r>
      <rPr>
        <sz val="11"/>
        <color rgb="FFFF0000"/>
        <rFont val="宋体"/>
        <charset val="134"/>
      </rPr>
      <t>和旅游</t>
    </r>
    <r>
      <rPr>
        <sz val="11"/>
        <rFont val="宋体"/>
        <charset val="134"/>
      </rPr>
      <t>交流与合作</t>
    </r>
  </si>
  <si>
    <t xml:space="preserve">      文化创作与保护</t>
  </si>
  <si>
    <r>
      <rPr>
        <sz val="11"/>
        <rFont val="宋体"/>
        <charset val="134"/>
      </rPr>
      <t xml:space="preserve">      文化</t>
    </r>
    <r>
      <rPr>
        <sz val="11"/>
        <color rgb="FFFF0000"/>
        <rFont val="宋体"/>
        <charset val="134"/>
      </rPr>
      <t>和旅游</t>
    </r>
    <r>
      <rPr>
        <sz val="11"/>
        <rFont val="宋体"/>
        <charset val="134"/>
      </rPr>
      <t>市场管理</t>
    </r>
  </si>
  <si>
    <t xml:space="preserve">      旅游宣传</t>
  </si>
  <si>
    <r>
      <rPr>
        <sz val="11"/>
        <rFont val="宋体"/>
        <charset val="134"/>
      </rPr>
      <t xml:space="preserve">      </t>
    </r>
    <r>
      <rPr>
        <sz val="11"/>
        <color rgb="FFFF0000"/>
        <rFont val="宋体"/>
        <charset val="134"/>
      </rPr>
      <t>旅游行业业务管理</t>
    </r>
  </si>
  <si>
    <r>
      <rPr>
        <sz val="11"/>
        <rFont val="宋体"/>
        <charset val="134"/>
      </rPr>
      <t xml:space="preserve">      其他文化</t>
    </r>
    <r>
      <rPr>
        <sz val="11"/>
        <color rgb="FFFF0000"/>
        <rFont val="宋体"/>
        <charset val="134"/>
      </rPr>
      <t>和旅游</t>
    </r>
    <r>
      <rPr>
        <sz val="11"/>
        <rFont val="宋体"/>
        <charset val="134"/>
      </rPr>
      <t>支出</t>
    </r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</si>
  <si>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</si>
  <si>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</si>
  <si>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</si>
  <si>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</si>
  <si>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</si>
  <si>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</si>
  <si>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</si>
  <si>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</si>
  <si>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</si>
  <si>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</si>
  <si>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</si>
  <si>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</si>
  <si>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</si>
  <si>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r>
      <rPr>
        <sz val="11"/>
        <rFont val="宋体"/>
        <charset val="134"/>
      </rPr>
      <t xml:space="preserve">    新闻出版</t>
    </r>
    <r>
      <rPr>
        <sz val="11"/>
        <color rgb="FFFF0000"/>
        <rFont val="宋体"/>
        <charset val="134"/>
      </rPr>
      <t>电影</t>
    </r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</si>
  <si>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</si>
  <si>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</si>
  <si>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</si>
  <si>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</si>
  <si>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</si>
  <si>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</si>
  <si>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</si>
  <si>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</si>
  <si>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</si>
  <si>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</si>
  <si>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</si>
  <si>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</si>
  <si>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</si>
  <si>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</si>
  <si>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</si>
  <si>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</si>
  <si>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</si>
  <si>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</si>
  <si>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</si>
  <si>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</si>
  <si>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</si>
  <si>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</si>
  <si>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</si>
  <si>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</si>
  <si>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</si>
  <si>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</si>
  <si>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</si>
  <si>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</si>
  <si>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</si>
  <si>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</si>
  <si>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</si>
  <si>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</si>
  <si>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</si>
  <si>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</si>
  <si>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</si>
  <si>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</si>
  <si>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</si>
  <si>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</si>
  <si>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</si>
  <si>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</si>
  <si>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</si>
  <si>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</si>
  <si>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</si>
  <si>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</si>
  <si>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</si>
  <si>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</si>
  <si>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</si>
  <si>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</si>
  <si>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</si>
  <si>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</si>
  <si>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</si>
  <si>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</si>
  <si>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</si>
  <si>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</si>
  <si>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</si>
  <si>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</si>
  <si>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</si>
  <si>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</si>
  <si>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</si>
  <si>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</si>
  <si>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</si>
  <si>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</si>
  <si>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</si>
  <si>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</si>
  <si>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</si>
  <si>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</si>
  <si>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</si>
  <si>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</si>
  <si>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</si>
  <si>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</si>
  <si>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</si>
  <si>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</si>
  <si>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</si>
  <si>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</si>
  <si>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</si>
  <si>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</si>
  <si>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</si>
  <si>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</si>
  <si>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</si>
  <si>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</si>
  <si>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</si>
  <si>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</si>
  <si>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</si>
  <si>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</si>
  <si>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</si>
  <si>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</si>
  <si>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</si>
  <si>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</si>
  <si>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</si>
  <si>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</si>
  <si>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</si>
  <si>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</si>
  <si>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</si>
  <si>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</si>
  <si>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</si>
  <si>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r>
      <rPr>
        <sz val="11"/>
        <rFont val="宋体"/>
        <charset val="134"/>
      </rPr>
      <t xml:space="preserve">      交强险</t>
    </r>
    <r>
      <rPr>
        <sz val="11"/>
        <color rgb="FFFF0000"/>
        <rFont val="宋体"/>
        <charset val="134"/>
      </rPr>
      <t>增值</t>
    </r>
    <r>
      <rPr>
        <sz val="11"/>
        <rFont val="宋体"/>
        <charset val="134"/>
      </rPr>
      <t>税补助基金支出</t>
    </r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</si>
  <si>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</si>
  <si>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</si>
  <si>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</si>
  <si>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</si>
  <si>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</si>
  <si>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</si>
  <si>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</si>
  <si>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</si>
  <si>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</si>
  <si>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</si>
  <si>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</si>
  <si>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</si>
  <si>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</si>
  <si>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</si>
  <si>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</si>
  <si>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</si>
  <si>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</si>
  <si>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</si>
  <si>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>九、卫生健康支出</t>
  </si>
  <si>
    <r>
      <rPr>
        <sz val="11"/>
        <rFont val="宋体"/>
        <charset val="134"/>
      </rPr>
      <t xml:space="preserve">    </t>
    </r>
    <r>
      <rPr>
        <sz val="11"/>
        <color rgb="FFFF0000"/>
        <rFont val="宋体"/>
        <charset val="134"/>
      </rPr>
      <t>卫生健康</t>
    </r>
    <r>
      <rPr>
        <sz val="11"/>
        <rFont val="宋体"/>
        <charset val="134"/>
      </rPr>
      <t>管理事务</t>
    </r>
  </si>
  <si>
    <r>
      <rPr>
        <sz val="11"/>
        <rFont val="宋体"/>
        <charset val="134"/>
      </rPr>
      <t xml:space="preserve">      其他</t>
    </r>
    <r>
      <rPr>
        <sz val="11"/>
        <color rgb="FFFF0000"/>
        <rFont val="宋体"/>
        <charset val="134"/>
      </rPr>
      <t>卫生健康</t>
    </r>
    <r>
      <rPr>
        <sz val="11"/>
        <rFont val="宋体"/>
        <charset val="134"/>
      </rPr>
      <t>管理事务支出</t>
    </r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</si>
  <si>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</si>
  <si>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</si>
  <si>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</si>
  <si>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</si>
  <si>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</si>
  <si>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</si>
  <si>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</si>
  <si>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</si>
  <si>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</si>
  <si>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</si>
  <si>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</si>
  <si>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</si>
  <si>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</si>
  <si>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</si>
  <si>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</si>
  <si>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</si>
  <si>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</si>
  <si>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</si>
  <si>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</si>
  <si>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</si>
  <si>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</si>
  <si>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</si>
  <si>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</si>
  <si>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</si>
  <si>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</si>
  <si>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</si>
  <si>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</si>
  <si>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</si>
  <si>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</si>
  <si>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</si>
  <si>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</si>
  <si>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</si>
  <si>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</si>
  <si>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</si>
  <si>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</si>
  <si>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</si>
  <si>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</si>
  <si>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</si>
  <si>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</si>
  <si>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</si>
  <si>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</si>
  <si>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</si>
  <si>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</si>
  <si>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</si>
  <si>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</si>
  <si>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</si>
  <si>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</si>
  <si>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</si>
  <si>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</si>
  <si>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</si>
  <si>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</si>
  <si>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</si>
  <si>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</si>
  <si>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</si>
  <si>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</si>
  <si>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</si>
  <si>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</si>
  <si>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</si>
  <si>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</si>
  <si>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</si>
  <si>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>十、节能环保支出</t>
  </si>
  <si>
    <t xml:space="preserve">    环境保护管理事务</t>
  </si>
  <si>
    <r>
      <rPr>
        <sz val="11"/>
        <rFont val="宋体"/>
        <charset val="134"/>
      </rPr>
      <t xml:space="preserve">      </t>
    </r>
    <r>
      <rPr>
        <sz val="11"/>
        <color rgb="FFFF0000"/>
        <rFont val="宋体"/>
        <charset val="134"/>
      </rPr>
      <t>生态</t>
    </r>
    <r>
      <rPr>
        <sz val="11"/>
        <rFont val="宋体"/>
        <charset val="134"/>
      </rPr>
      <t>环境保护宣传</t>
    </r>
  </si>
  <si>
    <t xml:space="preserve">      环境保护法规、规划及标准</t>
  </si>
  <si>
    <r>
      <rPr>
        <sz val="11"/>
        <rFont val="宋体"/>
        <charset val="134"/>
      </rPr>
      <t xml:space="preserve">      </t>
    </r>
    <r>
      <rPr>
        <sz val="11"/>
        <color rgb="FFFF0000"/>
        <rFont val="宋体"/>
        <charset val="134"/>
      </rPr>
      <t>生态</t>
    </r>
    <r>
      <rPr>
        <sz val="11"/>
        <rFont val="宋体"/>
        <charset val="134"/>
      </rPr>
      <t>环境国际合作及履约</t>
    </r>
  </si>
  <si>
    <r>
      <rPr>
        <sz val="11"/>
        <rFont val="宋体"/>
        <charset val="134"/>
      </rPr>
      <t xml:space="preserve">      </t>
    </r>
    <r>
      <rPr>
        <sz val="11"/>
        <color rgb="FFFF0000"/>
        <rFont val="宋体"/>
        <charset val="134"/>
      </rPr>
      <t>生态</t>
    </r>
    <r>
      <rPr>
        <sz val="11"/>
        <rFont val="宋体"/>
        <charset val="134"/>
      </rPr>
      <t>环境保护行政许可</t>
    </r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</si>
  <si>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</si>
  <si>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</si>
  <si>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</si>
  <si>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</si>
  <si>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</si>
  <si>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</si>
  <si>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</si>
  <si>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</si>
  <si>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</si>
  <si>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</si>
  <si>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</si>
  <si>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</si>
  <si>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</si>
  <si>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</si>
  <si>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</si>
  <si>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</si>
  <si>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</si>
  <si>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</si>
  <si>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</si>
  <si>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</si>
  <si>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</si>
  <si>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</si>
  <si>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</si>
  <si>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</si>
  <si>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</si>
  <si>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</si>
  <si>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</si>
  <si>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</si>
  <si>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</si>
  <si>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</si>
  <si>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</si>
  <si>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</si>
  <si>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</si>
  <si>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</si>
  <si>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</si>
  <si>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</si>
  <si>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</si>
  <si>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</si>
  <si>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</si>
  <si>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</si>
  <si>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</si>
  <si>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r>
      <rPr>
        <sz val="11"/>
        <rFont val="宋体"/>
        <charset val="134"/>
      </rPr>
      <t xml:space="preserve">      </t>
    </r>
    <r>
      <rPr>
        <sz val="11"/>
        <color rgb="FFFF0000"/>
        <rFont val="宋体"/>
        <charset val="134"/>
      </rPr>
      <t>生态</t>
    </r>
    <r>
      <rPr>
        <sz val="11"/>
        <rFont val="宋体"/>
        <charset val="134"/>
      </rPr>
      <t>环境监测与信息</t>
    </r>
  </si>
  <si>
    <r>
      <rPr>
        <sz val="11"/>
        <rFont val="宋体"/>
        <charset val="134"/>
      </rPr>
      <t xml:space="preserve">      </t>
    </r>
    <r>
      <rPr>
        <sz val="11"/>
        <color rgb="FFFF0000"/>
        <rFont val="宋体"/>
        <charset val="134"/>
      </rPr>
      <t>生态</t>
    </r>
    <r>
      <rPr>
        <sz val="11"/>
        <rFont val="宋体"/>
        <charset val="134"/>
      </rPr>
      <t>环境执法监察</t>
    </r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</si>
  <si>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</si>
  <si>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</si>
  <si>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</si>
  <si>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</si>
  <si>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</si>
  <si>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</si>
  <si>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</si>
  <si>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</si>
  <si>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</si>
  <si>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</si>
  <si>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</si>
  <si>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</si>
  <si>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</si>
  <si>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</si>
  <si>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</si>
  <si>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</si>
  <si>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</si>
  <si>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</si>
  <si>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</si>
  <si>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</si>
  <si>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</si>
  <si>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</si>
  <si>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工程建设国家标准规范编制与监管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</si>
  <si>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</si>
  <si>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</si>
  <si>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</si>
  <si>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</si>
  <si>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</si>
  <si>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</si>
  <si>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</si>
  <si>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</si>
  <si>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</si>
  <si>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</si>
  <si>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</si>
  <si>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</si>
  <si>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</si>
  <si>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</si>
  <si>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</si>
  <si>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</si>
  <si>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</si>
  <si>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</si>
  <si>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</si>
  <si>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</si>
  <si>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</si>
  <si>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</si>
  <si>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</si>
  <si>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</si>
  <si>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</si>
  <si>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</si>
  <si>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</si>
  <si>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</si>
  <si>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</si>
  <si>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</si>
  <si>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</si>
  <si>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</si>
  <si>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</si>
  <si>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</si>
  <si>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</si>
  <si>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r>
      <rPr>
        <sz val="11"/>
        <rFont val="宋体"/>
        <charset val="134"/>
      </rPr>
      <t xml:space="preserve">      林业</t>
    </r>
    <r>
      <rPr>
        <sz val="11"/>
        <color rgb="FFFF0000"/>
        <rFont val="宋体"/>
        <charset val="134"/>
      </rPr>
      <t>和草原</t>
    </r>
  </si>
  <si>
    <t xml:space="preserve">        事业机构</t>
  </si>
  <si>
    <t xml:space="preserve">        森林培育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</si>
  <si>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</si>
  <si>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</si>
  <si>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</si>
  <si>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</si>
  <si>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</si>
  <si>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</si>
  <si>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</si>
  <si>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</si>
  <si>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</si>
  <si>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</si>
  <si>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</si>
  <si>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</si>
  <si>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</si>
  <si>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</si>
  <si>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防灾减灾</t>
  </si>
  <si>
    <t xml:space="preserve">        国家公园</t>
  </si>
  <si>
    <t xml:space="preserve">        草原管理</t>
  </si>
  <si>
    <t xml:space="preserve">        行业业务管理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</si>
  <si>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</si>
  <si>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</si>
  <si>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</si>
  <si>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</si>
  <si>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</si>
  <si>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</si>
  <si>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</si>
  <si>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</si>
  <si>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</si>
  <si>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</si>
  <si>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</si>
  <si>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</si>
  <si>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</si>
  <si>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</si>
  <si>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</si>
  <si>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</si>
  <si>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</si>
  <si>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</si>
  <si>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</si>
  <si>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</si>
  <si>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</si>
  <si>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</si>
  <si>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</si>
  <si>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</si>
  <si>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</si>
  <si>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</si>
  <si>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</si>
  <si>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</si>
  <si>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</si>
  <si>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</si>
  <si>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</si>
  <si>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</si>
  <si>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</si>
  <si>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</si>
  <si>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</si>
  <si>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</si>
  <si>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</si>
  <si>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</si>
  <si>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</si>
  <si>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</si>
  <si>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</si>
  <si>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</si>
  <si>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产业化发展</t>
  </si>
  <si>
    <t xml:space="preserve">        创新示范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</si>
  <si>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</si>
  <si>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</si>
  <si>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</si>
  <si>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</si>
  <si>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</si>
  <si>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</si>
  <si>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</si>
  <si>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</si>
  <si>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</si>
  <si>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</si>
  <si>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</si>
  <si>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</si>
  <si>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</si>
  <si>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</si>
  <si>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</si>
  <si>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</si>
  <si>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</si>
  <si>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</si>
  <si>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其他农林水支出</t>
  </si>
  <si>
    <t xml:space="preserve">        化解其他公益性乡村债务支出</t>
  </si>
  <si>
    <t xml:space="preserve">        其他农林水支出</t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</si>
  <si>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</si>
  <si>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</si>
  <si>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</si>
  <si>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</si>
  <si>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</si>
  <si>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</si>
  <si>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</si>
  <si>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</si>
  <si>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</si>
  <si>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</si>
  <si>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</si>
  <si>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</si>
  <si>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</si>
  <si>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</si>
  <si>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</si>
  <si>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</si>
  <si>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</si>
  <si>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</si>
  <si>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</si>
  <si>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</si>
  <si>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</si>
  <si>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</si>
  <si>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</si>
  <si>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</si>
  <si>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</si>
  <si>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</si>
  <si>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</si>
  <si>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</si>
  <si>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</si>
  <si>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</si>
  <si>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</si>
  <si>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</si>
  <si>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</si>
  <si>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</si>
  <si>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</si>
  <si>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</si>
  <si>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</si>
  <si>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</si>
  <si>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</si>
  <si>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</si>
  <si>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</si>
  <si>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</si>
  <si>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</si>
  <si>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</si>
  <si>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</si>
  <si>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</si>
  <si>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</si>
  <si>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</si>
  <si>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</si>
  <si>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</si>
  <si>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</si>
  <si>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</si>
  <si>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</si>
  <si>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</si>
  <si>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</si>
  <si>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</si>
  <si>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</si>
  <si>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</si>
  <si>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</si>
  <si>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</si>
  <si>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</si>
  <si>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</si>
  <si>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</si>
  <si>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</si>
  <si>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</si>
  <si>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</si>
  <si>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</si>
  <si>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</si>
  <si>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</si>
  <si>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</si>
  <si>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</si>
  <si>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</si>
  <si>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</si>
  <si>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</si>
  <si>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</si>
  <si>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</si>
  <si>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</si>
  <si>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</si>
  <si>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</si>
  <si>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</si>
  <si>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</si>
  <si>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</si>
  <si>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</si>
  <si>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</si>
  <si>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</si>
  <si>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</si>
  <si>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</si>
  <si>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</si>
  <si>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</si>
  <si>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</si>
  <si>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</si>
  <si>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</si>
  <si>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</si>
  <si>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</si>
  <si>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</si>
  <si>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</si>
  <si>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</si>
  <si>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</si>
  <si>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</si>
  <si>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</si>
  <si>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</si>
  <si>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</si>
  <si>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</si>
  <si>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</si>
  <si>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</si>
  <si>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</si>
  <si>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</si>
  <si>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</si>
  <si>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</si>
  <si>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</si>
  <si>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</si>
  <si>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</si>
  <si>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</si>
  <si>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</si>
  <si>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</si>
  <si>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</si>
  <si>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</t>
  </si>
  <si>
    <t xml:space="preserve">        利息费用补贴支出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</si>
  <si>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</si>
  <si>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</si>
  <si>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</si>
  <si>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</si>
  <si>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</si>
  <si>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</si>
  <si>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</si>
  <si>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</si>
  <si>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</si>
  <si>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</si>
  <si>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</si>
  <si>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</si>
  <si>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</si>
  <si>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r>
      <rPr>
        <sz val="11"/>
        <rFont val="宋体"/>
        <charset val="134"/>
      </rPr>
      <t>十八、</t>
    </r>
    <r>
      <rPr>
        <sz val="11"/>
        <color rgb="FFFF0000"/>
        <rFont val="宋体"/>
        <charset val="134"/>
      </rPr>
      <t>自然资源</t>
    </r>
    <r>
      <rPr>
        <sz val="11"/>
        <rFont val="宋体"/>
        <charset val="134"/>
      </rPr>
      <t>海洋气象等支出</t>
    </r>
  </si>
  <si>
    <r>
      <rPr>
        <sz val="11"/>
        <rFont val="宋体"/>
        <charset val="134"/>
      </rPr>
      <t xml:space="preserve">      </t>
    </r>
    <r>
      <rPr>
        <sz val="11"/>
        <color rgb="FFFF0000"/>
        <rFont val="宋体"/>
        <charset val="134"/>
      </rPr>
      <t>自然</t>
    </r>
    <r>
      <rPr>
        <sz val="11"/>
        <rFont val="宋体"/>
        <charset val="134"/>
      </rPr>
      <t>资源事务</t>
    </r>
  </si>
  <si>
    <r>
      <rPr>
        <sz val="11"/>
        <rFont val="宋体"/>
        <charset val="134"/>
      </rPr>
      <t xml:space="preserve">        </t>
    </r>
    <r>
      <rPr>
        <sz val="11"/>
        <color rgb="FFFF0000"/>
        <rFont val="宋体"/>
        <charset val="134"/>
      </rPr>
      <t>自然</t>
    </r>
    <r>
      <rPr>
        <sz val="11"/>
        <rFont val="宋体"/>
        <charset val="134"/>
      </rPr>
      <t>资源规划及管理</t>
    </r>
  </si>
  <si>
    <t xml:space="preserve">        土地资源调查</t>
  </si>
  <si>
    <t xml:space="preserve">        土地资源利用与保护</t>
  </si>
  <si>
    <r>
      <rPr>
        <sz val="11"/>
        <rFont val="宋体"/>
        <charset val="134"/>
      </rPr>
      <t xml:space="preserve">        </t>
    </r>
    <r>
      <rPr>
        <sz val="11"/>
        <color rgb="FFFF0000"/>
        <rFont val="宋体"/>
        <charset val="134"/>
      </rPr>
      <t>自然</t>
    </r>
    <r>
      <rPr>
        <sz val="11"/>
        <rFont val="宋体"/>
        <charset val="134"/>
      </rPr>
      <t>资源社会公益服务</t>
    </r>
  </si>
  <si>
    <r>
      <rPr>
        <sz val="11"/>
        <rFont val="宋体"/>
        <charset val="134"/>
      </rPr>
      <t xml:space="preserve">        </t>
    </r>
    <r>
      <rPr>
        <sz val="11"/>
        <color rgb="FFFF0000"/>
        <rFont val="宋体"/>
        <charset val="134"/>
      </rPr>
      <t>自然</t>
    </r>
    <r>
      <rPr>
        <sz val="11"/>
        <rFont val="宋体"/>
        <charset val="134"/>
      </rPr>
      <t>资源行业业务管理</t>
    </r>
  </si>
  <si>
    <r>
      <rPr>
        <sz val="11"/>
        <rFont val="宋体"/>
        <charset val="134"/>
      </rPr>
      <t xml:space="preserve">        </t>
    </r>
    <r>
      <rPr>
        <sz val="11"/>
        <color rgb="FFFF0000"/>
        <rFont val="宋体"/>
        <charset val="134"/>
      </rPr>
      <t>自然</t>
    </r>
    <r>
      <rPr>
        <sz val="11"/>
        <rFont val="宋体"/>
        <charset val="134"/>
      </rPr>
      <t>资源调查</t>
    </r>
  </si>
  <si>
    <t xml:space="preserve">        国土整治</t>
  </si>
  <si>
    <t xml:space="preserve">        土地资源储备支出</t>
  </si>
  <si>
    <t xml:space="preserve">        地质矿产资源与环境调查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</si>
  <si>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</si>
  <si>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</si>
  <si>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</si>
  <si>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</si>
  <si>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r>
      <rPr>
        <sz val="11"/>
        <rFont val="宋体"/>
        <charset val="134"/>
      </rPr>
      <t xml:space="preserve">        其他</t>
    </r>
    <r>
      <rPr>
        <sz val="11"/>
        <color rgb="FFFF0000"/>
        <rFont val="宋体"/>
        <charset val="134"/>
      </rPr>
      <t>自然</t>
    </r>
    <r>
      <rPr>
        <sz val="11"/>
        <rFont val="宋体"/>
        <charset val="134"/>
      </rPr>
      <t>资源事务支出</t>
    </r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</si>
  <si>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</si>
  <si>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</si>
  <si>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</si>
  <si>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</si>
  <si>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</si>
  <si>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</si>
  <si>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</si>
  <si>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</si>
  <si>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</si>
  <si>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</si>
  <si>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</si>
  <si>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</si>
  <si>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</si>
  <si>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</si>
  <si>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</si>
  <si>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</si>
  <si>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</si>
  <si>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</si>
  <si>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</si>
  <si>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</si>
  <si>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</si>
  <si>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</si>
  <si>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</si>
  <si>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</si>
  <si>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</si>
  <si>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</si>
  <si>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</si>
  <si>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</si>
  <si>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</si>
  <si>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</si>
  <si>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</si>
  <si>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</si>
  <si>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r>
      <rPr>
        <sz val="11"/>
        <rFont val="宋体"/>
        <charset val="134"/>
      </rPr>
      <t xml:space="preserve">      其他</t>
    </r>
    <r>
      <rPr>
        <sz val="11"/>
        <color rgb="FFFF0000"/>
        <rFont val="宋体"/>
        <charset val="134"/>
      </rPr>
      <t>自然资源</t>
    </r>
    <r>
      <rPr>
        <sz val="11"/>
        <rFont val="宋体"/>
        <charset val="134"/>
      </rPr>
      <t>海洋气象等支出</t>
    </r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</si>
  <si>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</si>
  <si>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</si>
  <si>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</si>
  <si>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</si>
  <si>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</si>
  <si>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</si>
  <si>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</si>
  <si>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</si>
  <si>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</si>
  <si>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</si>
  <si>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</si>
  <si>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</si>
  <si>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</si>
  <si>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</si>
  <si>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</si>
  <si>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</si>
  <si>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</si>
  <si>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</si>
  <si>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</si>
  <si>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</si>
  <si>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</si>
  <si>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</si>
  <si>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</si>
  <si>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</si>
  <si>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</si>
  <si>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</si>
  <si>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</si>
  <si>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</si>
  <si>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</si>
  <si>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</si>
  <si>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</si>
  <si>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</si>
  <si>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</si>
  <si>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</si>
  <si>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</si>
  <si>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</si>
  <si>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</si>
  <si>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</si>
  <si>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</si>
  <si>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</si>
  <si>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</si>
  <si>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r>
      <rPr>
        <sz val="11"/>
        <rFont val="宋体"/>
        <charset val="134"/>
      </rPr>
      <t xml:space="preserve">        </t>
    </r>
    <r>
      <rPr>
        <sz val="11"/>
        <color rgb="FFFF0000"/>
        <rFont val="宋体"/>
        <charset val="134"/>
      </rPr>
      <t>石油储备</t>
    </r>
  </si>
  <si>
    <t xml:space="preserve">        天然铀能源储备</t>
  </si>
  <si>
    <t xml:space="preserve">        煤炭储备</t>
  </si>
  <si>
    <r>
      <rPr>
        <sz val="11"/>
        <rFont val="宋体"/>
        <charset val="134"/>
      </rPr>
      <t xml:space="preserve">        其他能源储备</t>
    </r>
    <r>
      <rPr>
        <sz val="11"/>
        <color rgb="FFFF0000"/>
        <rFont val="宋体"/>
        <charset val="134"/>
      </rPr>
      <t>支出</t>
    </r>
  </si>
  <si>
    <t xml:space="preserve">  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</si>
  <si>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</si>
  <si>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</si>
  <si>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</si>
  <si>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</si>
  <si>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</si>
  <si>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</si>
  <si>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</si>
  <si>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</si>
  <si>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</si>
  <si>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</si>
  <si>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</si>
  <si>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</si>
  <si>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</si>
  <si>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</si>
  <si>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</si>
  <si>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</si>
  <si>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</si>
  <si>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二十一、灾害防治及应急管理支出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</si>
  <si>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</si>
  <si>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</si>
  <si>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</si>
  <si>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</si>
  <si>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</si>
  <si>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</si>
  <si>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</si>
  <si>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</si>
  <si>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</si>
  <si>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</si>
  <si>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</si>
  <si>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</si>
  <si>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</si>
  <si>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</si>
  <si>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</si>
  <si>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</si>
  <si>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</si>
  <si>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</si>
  <si>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</si>
  <si>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</si>
  <si>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</si>
  <si>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</si>
  <si>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</si>
  <si>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</si>
  <si>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</si>
  <si>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</si>
  <si>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</si>
  <si>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</si>
  <si>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</si>
  <si>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</si>
  <si>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</si>
  <si>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</si>
  <si>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</si>
  <si>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</si>
  <si>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</si>
  <si>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</si>
  <si>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</si>
  <si>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</si>
  <si>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中央自然灾害生活补助</t>
  </si>
  <si>
    <t xml:space="preserve">       地方自然灾害生活补助</t>
  </si>
  <si>
    <t xml:space="preserve">       自然灾害救灾补助</t>
  </si>
  <si>
    <t xml:space="preserve">       自然灾害灾后重建补助</t>
  </si>
  <si>
    <t xml:space="preserve">       其他自然灾害生活救助支出</t>
  </si>
  <si>
    <t xml:space="preserve">     其他灾害防治及应急管理支出</t>
  </si>
  <si>
    <t>二十二、预备费</t>
  </si>
  <si>
    <t>二十三、债务还本支出</t>
  </si>
  <si>
    <t xml:space="preserve">      地方政府一般债务还本支出</t>
  </si>
  <si>
    <t xml:space="preserve">        地方政府一般债券还本支出</t>
  </si>
  <si>
    <t xml:space="preserve">        地方政府向外国政府借款还本支出</t>
  </si>
  <si>
    <t xml:space="preserve">        地方政府向国际组织借款还本支出</t>
  </si>
  <si>
    <t xml:space="preserve">        地方政府其他一般债务还本支出</t>
  </si>
  <si>
    <t>二十四、债务付息支出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</si>
  <si>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</si>
  <si>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</si>
  <si>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</si>
  <si>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</si>
  <si>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</si>
  <si>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二十五、债务发行费用支出</t>
  </si>
  <si>
    <t xml:space="preserve">      地方政府一般债务发行费用支出</t>
  </si>
  <si>
    <t>二十六、其他支出</t>
  </si>
  <si>
    <t xml:space="preserve">        年初预留</t>
  </si>
  <si>
    <t xml:space="preserve">        其他支出</t>
  </si>
  <si>
    <t>支出合计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</si>
</sst>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_);[Red]\(0\)"/>
    <numFmt numFmtId="178" formatCode="0.0_ "/>
  </numFmts>
  <fonts count="36"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6"/>
      <name val="方正小标宋简体"/>
      <charset val="134"/>
    </font>
    <font>
      <sz val="11"/>
      <color rgb="FFFF0000"/>
      <name val="宋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6" borderId="9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0"/>
    <xf numFmtId="0" fontId="27" fillId="0" borderId="11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0" borderId="0"/>
    <xf numFmtId="0" fontId="3" fillId="0" borderId="0" applyProtection="0"/>
    <xf numFmtId="0" fontId="23" fillId="0" borderId="0"/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Continuous" vertical="center"/>
    </xf>
    <xf numFmtId="177" fontId="4" fillId="0" borderId="1" xfId="52" applyNumberFormat="1" applyFont="1" applyFill="1" applyBorder="1" applyAlignment="1" applyProtection="1">
      <alignment horizontal="distributed" vertical="center" wrapText="1"/>
    </xf>
    <xf numFmtId="177" fontId="4" fillId="0" borderId="1" xfId="52" applyNumberFormat="1" applyFont="1" applyFill="1" applyBorder="1" applyAlignment="1" applyProtection="1">
      <alignment horizontal="center" vertical="center" wrapText="1"/>
    </xf>
    <xf numFmtId="177" fontId="4" fillId="2" borderId="1" xfId="52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vertical="center"/>
    </xf>
    <xf numFmtId="0" fontId="6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76" fontId="7" fillId="0" borderId="1" xfId="0" applyNumberFormat="1" applyFont="1" applyFill="1" applyBorder="1" applyAlignment="1" applyProtection="1">
      <alignment vertical="center"/>
    </xf>
    <xf numFmtId="1" fontId="6" fillId="2" borderId="1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vertical="center"/>
    </xf>
    <xf numFmtId="178" fontId="1" fillId="2" borderId="1" xfId="0" applyNumberFormat="1" applyFont="1" applyFill="1" applyBorder="1" applyAlignment="1" applyProtection="1">
      <alignment horizontal="left" vertical="center"/>
      <protection locked="0"/>
    </xf>
    <xf numFmtId="176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right" vertical="center"/>
    </xf>
    <xf numFmtId="0" fontId="4" fillId="0" borderId="3" xfId="52" applyFont="1" applyFill="1" applyBorder="1" applyAlignment="1" applyProtection="1">
      <alignment horizontal="center" vertical="center" wrapText="1"/>
    </xf>
    <xf numFmtId="0" fontId="4" fillId="0" borderId="2" xfId="52" applyFont="1" applyFill="1" applyBorder="1" applyAlignment="1" applyProtection="1">
      <alignment horizontal="center" vertical="center" wrapText="1"/>
    </xf>
    <xf numFmtId="178" fontId="7" fillId="0" borderId="1" xfId="0" applyNumberFormat="1" applyFont="1" applyFill="1" applyBorder="1" applyAlignment="1">
      <alignment vertical="center"/>
    </xf>
    <xf numFmtId="178" fontId="1" fillId="2" borderId="2" xfId="0" applyNumberFormat="1" applyFont="1" applyFill="1" applyBorder="1" applyAlignment="1" applyProtection="1">
      <alignment horizontal="left" vertical="center"/>
      <protection locked="0"/>
    </xf>
    <xf numFmtId="176" fontId="6" fillId="2" borderId="1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4" fontId="2" fillId="0" borderId="1" xfId="0" applyNumberFormat="1" applyFont="1" applyFill="1" applyBorder="1" applyAlignment="1" applyProtection="1">
      <alignment vertical="center"/>
    </xf>
    <xf numFmtId="0" fontId="1" fillId="2" borderId="2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176" fontId="7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vertical="center"/>
    </xf>
    <xf numFmtId="176" fontId="8" fillId="0" borderId="1" xfId="0" applyNumberFormat="1" applyFont="1" applyFill="1" applyBorder="1" applyAlignment="1" applyProtection="1">
      <alignment vertical="center"/>
    </xf>
    <xf numFmtId="178" fontId="6" fillId="2" borderId="1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distributed" vertical="center"/>
    </xf>
    <xf numFmtId="1" fontId="3" fillId="2" borderId="1" xfId="0" applyNumberFormat="1" applyFont="1" applyFill="1" applyBorder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材料2表格：调整完善预算表格（1月31日调整）打印稿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?鹎%U龡&amp;H齲_x0001_C铣_x0014__x0007__x0001__x0001_" xfId="51"/>
    <cellStyle name="常规_2003年人大预算表（全省）" xfId="52"/>
    <cellStyle name="常规_2017年全市总预算编报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12"/>
  <sheetViews>
    <sheetView showGridLines="0" showZeros="0" tabSelected="1" zoomScale="85" zoomScaleNormal="85" topLeftCell="D781" workbookViewId="0">
      <selection activeCell="I989" sqref="I989"/>
    </sheetView>
  </sheetViews>
  <sheetFormatPr defaultColWidth="6.875" defaultRowHeight="14.25"/>
  <cols>
    <col min="1" max="3" width="8.875" style="2" hidden="1" customWidth="1"/>
    <col min="4" max="4" width="41.25" style="2" customWidth="1"/>
    <col min="5" max="5" width="9.5" style="2" hidden="1" customWidth="1"/>
    <col min="6" max="6" width="8.375" style="2" hidden="1" customWidth="1"/>
    <col min="7" max="8" width="12.375" style="3" customWidth="1"/>
    <col min="9" max="9" width="16" style="2" customWidth="1"/>
    <col min="10" max="203" width="6.875" style="2" customWidth="1"/>
    <col min="204" max="16384" width="6.875" style="4"/>
  </cols>
  <sheetData>
    <row r="1" ht="26.25" customHeight="1" spans="1:9">
      <c r="A1" s="5"/>
      <c r="B1" s="6"/>
      <c r="C1" s="6"/>
      <c r="D1" s="7" t="s">
        <v>0</v>
      </c>
      <c r="E1" s="7"/>
      <c r="F1" s="7"/>
      <c r="G1" s="8"/>
      <c r="H1" s="8"/>
      <c r="I1" s="7"/>
    </row>
    <row r="2" ht="24.75" customHeight="1" spans="1:9">
      <c r="A2" s="1"/>
      <c r="B2" s="1"/>
      <c r="C2" s="1"/>
      <c r="D2" s="1"/>
      <c r="E2" s="1"/>
      <c r="F2" s="1"/>
      <c r="G2" s="9"/>
      <c r="H2" s="9"/>
      <c r="I2" s="24" t="s">
        <v>1</v>
      </c>
    </row>
    <row r="3" ht="24.75" customHeight="1" spans="1:9">
      <c r="A3" s="10" t="s">
        <v>2</v>
      </c>
      <c r="B3" s="10"/>
      <c r="C3" s="10"/>
      <c r="D3" s="11" t="s">
        <v>3</v>
      </c>
      <c r="E3" s="12" t="s">
        <v>4</v>
      </c>
      <c r="F3" s="12" t="s">
        <v>5</v>
      </c>
      <c r="G3" s="13" t="s">
        <v>6</v>
      </c>
      <c r="H3" s="13" t="s">
        <v>7</v>
      </c>
      <c r="I3" s="25" t="s">
        <v>8</v>
      </c>
    </row>
    <row r="4" ht="20.25" customHeight="1" spans="1:9">
      <c r="A4" s="14" t="s">
        <v>9</v>
      </c>
      <c r="B4" s="14" t="s">
        <v>10</v>
      </c>
      <c r="C4" s="14" t="s">
        <v>11</v>
      </c>
      <c r="D4" s="11"/>
      <c r="E4" s="12"/>
      <c r="F4" s="12"/>
      <c r="G4" s="13"/>
      <c r="H4" s="13"/>
      <c r="I4" s="26"/>
    </row>
    <row r="5" ht="21.95" customHeight="1" spans="1:9">
      <c r="A5" s="15" t="s">
        <v>12</v>
      </c>
      <c r="B5" s="15"/>
      <c r="C5" s="15"/>
      <c r="D5" s="16" t="s">
        <v>13</v>
      </c>
      <c r="E5" s="17">
        <v>69063</v>
      </c>
      <c r="F5" s="18">
        <f>75765.2-8910-2800</f>
        <v>64055.2</v>
      </c>
      <c r="G5" s="19">
        <f>SUM(G6,G18,G27,G38,G50,G61,G72,G84,G106,G116,G125,G136,G150,G157,G165,G171,G178,G185,G192,G199,G205,G231)</f>
        <v>20898</v>
      </c>
      <c r="H5" s="19">
        <f>SUM(H6,H18,H27,H38,H50,H61,H72,H84,H106,H116,H125,H136,H150,H157,H165,H171,H178,H185,H192,H199,H205,H219,H225,H231,H248)</f>
        <v>23138</v>
      </c>
      <c r="I5" s="27">
        <f>(H5/G5-1)*100</f>
        <v>10.7187290649823</v>
      </c>
    </row>
    <row r="6" ht="21.95" hidden="1" customHeight="1" spans="1:9">
      <c r="A6" s="15"/>
      <c r="B6" s="15" t="s">
        <v>14</v>
      </c>
      <c r="C6" s="15"/>
      <c r="D6" s="20" t="s">
        <v>15</v>
      </c>
      <c r="E6" s="17">
        <v>968</v>
      </c>
      <c r="F6" s="18">
        <v>1266.42</v>
      </c>
      <c r="G6" s="21">
        <f>SUM(G7:G17)</f>
        <v>600</v>
      </c>
      <c r="H6" s="21">
        <f>SUM(H7:H17)</f>
        <v>650</v>
      </c>
      <c r="I6" s="27">
        <f t="shared" ref="I6:I69" si="0">(H6/G6-1)*100</f>
        <v>8.33333333333333</v>
      </c>
    </row>
    <row r="7" ht="21.95" hidden="1" customHeight="1" spans="1:9">
      <c r="A7" s="15" t="s">
        <v>16</v>
      </c>
      <c r="B7" s="15" t="s">
        <v>17</v>
      </c>
      <c r="C7" s="15" t="s">
        <v>14</v>
      </c>
      <c r="D7" s="20" t="s">
        <v>18</v>
      </c>
      <c r="E7" s="17">
        <v>487</v>
      </c>
      <c r="F7" s="18">
        <v>542.66</v>
      </c>
      <c r="G7" s="21">
        <v>600</v>
      </c>
      <c r="H7" s="21">
        <v>650</v>
      </c>
      <c r="I7" s="27">
        <f t="shared" si="0"/>
        <v>8.33333333333333</v>
      </c>
    </row>
    <row r="8" ht="21.95" hidden="1" customHeight="1" spans="1:9">
      <c r="A8" s="15" t="s">
        <v>16</v>
      </c>
      <c r="B8" s="15" t="s">
        <v>17</v>
      </c>
      <c r="C8" s="15" t="s">
        <v>19</v>
      </c>
      <c r="D8" s="20" t="s">
        <v>20</v>
      </c>
      <c r="E8" s="17">
        <v>197</v>
      </c>
      <c r="F8" s="18">
        <v>199.88</v>
      </c>
      <c r="G8" s="21"/>
      <c r="H8" s="21"/>
      <c r="I8" s="27" t="e">
        <f t="shared" si="0"/>
        <v>#DIV/0!</v>
      </c>
    </row>
    <row r="9" ht="21.95" hidden="1" customHeight="1" spans="1:9">
      <c r="A9" s="15" t="s">
        <v>16</v>
      </c>
      <c r="B9" s="15" t="s">
        <v>17</v>
      </c>
      <c r="C9" s="15" t="s">
        <v>21</v>
      </c>
      <c r="D9" s="22" t="s">
        <v>22</v>
      </c>
      <c r="E9" s="17">
        <v>218</v>
      </c>
      <c r="F9" s="18">
        <v>458</v>
      </c>
      <c r="G9" s="21"/>
      <c r="H9" s="21"/>
      <c r="I9" s="27" t="e">
        <f t="shared" si="0"/>
        <v>#DIV/0!</v>
      </c>
    </row>
    <row r="10" ht="21.95" hidden="1" customHeight="1" spans="1:9">
      <c r="A10" s="15" t="s">
        <v>16</v>
      </c>
      <c r="B10" s="15" t="s">
        <v>17</v>
      </c>
      <c r="C10" s="15" t="s">
        <v>23</v>
      </c>
      <c r="D10" s="22" t="s">
        <v>24</v>
      </c>
      <c r="E10" s="17">
        <v>66</v>
      </c>
      <c r="F10" s="18">
        <v>65.88</v>
      </c>
      <c r="G10" s="21"/>
      <c r="H10" s="21"/>
      <c r="I10" s="27" t="e">
        <f t="shared" si="0"/>
        <v>#DIV/0!</v>
      </c>
    </row>
    <row r="11" ht="21.95" hidden="1" customHeight="1" spans="1:9">
      <c r="A11" s="15"/>
      <c r="B11" s="15" t="s">
        <v>19</v>
      </c>
      <c r="C11" s="15"/>
      <c r="D11" s="22" t="s">
        <v>25</v>
      </c>
      <c r="E11" s="17">
        <v>843</v>
      </c>
      <c r="F11" s="18">
        <v>1064.82</v>
      </c>
      <c r="G11" s="21"/>
      <c r="H11" s="21"/>
      <c r="I11" s="27" t="e">
        <f t="shared" si="0"/>
        <v>#DIV/0!</v>
      </c>
    </row>
    <row r="12" ht="21.95" hidden="1" customHeight="1" spans="1:9">
      <c r="A12" s="15" t="s">
        <v>16</v>
      </c>
      <c r="B12" s="15" t="s">
        <v>26</v>
      </c>
      <c r="C12" s="15" t="s">
        <v>14</v>
      </c>
      <c r="D12" s="21" t="s">
        <v>27</v>
      </c>
      <c r="E12" s="17">
        <v>443</v>
      </c>
      <c r="F12" s="18">
        <v>494.52</v>
      </c>
      <c r="G12" s="21"/>
      <c r="H12" s="21"/>
      <c r="I12" s="27" t="e">
        <f t="shared" si="0"/>
        <v>#DIV/0!</v>
      </c>
    </row>
    <row r="13" ht="21.95" hidden="1" customHeight="1" spans="1:9">
      <c r="A13" s="15" t="s">
        <v>16</v>
      </c>
      <c r="B13" s="15" t="s">
        <v>26</v>
      </c>
      <c r="C13" s="15" t="s">
        <v>19</v>
      </c>
      <c r="D13" s="21" t="s">
        <v>28</v>
      </c>
      <c r="E13" s="17">
        <v>157</v>
      </c>
      <c r="F13" s="18">
        <v>156.5</v>
      </c>
      <c r="G13" s="21"/>
      <c r="H13" s="21"/>
      <c r="I13" s="27" t="e">
        <f t="shared" si="0"/>
        <v>#DIV/0!</v>
      </c>
    </row>
    <row r="14" ht="21.95" hidden="1" customHeight="1" spans="1:9">
      <c r="A14" s="15" t="s">
        <v>16</v>
      </c>
      <c r="B14" s="15" t="s">
        <v>26</v>
      </c>
      <c r="C14" s="15" t="s">
        <v>21</v>
      </c>
      <c r="D14" s="21" t="s">
        <v>29</v>
      </c>
      <c r="E14" s="17">
        <v>185</v>
      </c>
      <c r="F14" s="18">
        <v>355</v>
      </c>
      <c r="G14" s="21"/>
      <c r="H14" s="21"/>
      <c r="I14" s="27" t="e">
        <f t="shared" si="0"/>
        <v>#DIV/0!</v>
      </c>
    </row>
    <row r="15" ht="21.95" hidden="1" customHeight="1" spans="1:9">
      <c r="A15" s="15" t="s">
        <v>16</v>
      </c>
      <c r="B15" s="15" t="s">
        <v>26</v>
      </c>
      <c r="C15" s="15" t="s">
        <v>30</v>
      </c>
      <c r="D15" s="21" t="s">
        <v>31</v>
      </c>
      <c r="E15" s="17">
        <v>59</v>
      </c>
      <c r="F15" s="18">
        <v>58.8</v>
      </c>
      <c r="G15" s="21"/>
      <c r="H15" s="21"/>
      <c r="I15" s="27" t="e">
        <f t="shared" si="0"/>
        <v>#DIV/0!</v>
      </c>
    </row>
    <row r="16" ht="21.95" hidden="1" customHeight="1" spans="1:9">
      <c r="A16" s="15"/>
      <c r="B16" s="15" t="s">
        <v>32</v>
      </c>
      <c r="C16" s="15"/>
      <c r="D16" s="21" t="s">
        <v>33</v>
      </c>
      <c r="E16" s="17">
        <v>16961</v>
      </c>
      <c r="F16" s="18">
        <v>14437.45</v>
      </c>
      <c r="G16" s="21"/>
      <c r="H16" s="21"/>
      <c r="I16" s="27" t="e">
        <f t="shared" si="0"/>
        <v>#DIV/0!</v>
      </c>
    </row>
    <row r="17" ht="21.95" hidden="1" customHeight="1" spans="1:9">
      <c r="A17" s="15" t="s">
        <v>16</v>
      </c>
      <c r="B17" s="15" t="s">
        <v>34</v>
      </c>
      <c r="C17" s="15" t="s">
        <v>14</v>
      </c>
      <c r="D17" s="21" t="s">
        <v>35</v>
      </c>
      <c r="E17" s="17">
        <v>3134</v>
      </c>
      <c r="F17" s="18">
        <v>3484.49</v>
      </c>
      <c r="G17" s="21"/>
      <c r="H17" s="21"/>
      <c r="I17" s="27" t="e">
        <f t="shared" si="0"/>
        <v>#DIV/0!</v>
      </c>
    </row>
    <row r="18" ht="21.95" hidden="1" customHeight="1" spans="1:9">
      <c r="A18" s="15" t="s">
        <v>16</v>
      </c>
      <c r="B18" s="15" t="s">
        <v>34</v>
      </c>
      <c r="C18" s="15" t="s">
        <v>19</v>
      </c>
      <c r="D18" s="20" t="s">
        <v>36</v>
      </c>
      <c r="E18" s="17">
        <v>12522</v>
      </c>
      <c r="F18" s="18">
        <v>9303.73</v>
      </c>
      <c r="G18" s="21">
        <f>SUM(G19:G26)</f>
        <v>500</v>
      </c>
      <c r="H18" s="21">
        <f>SUM(H19:H26)</f>
        <v>540</v>
      </c>
      <c r="I18" s="27">
        <f t="shared" si="0"/>
        <v>8.00000000000001</v>
      </c>
    </row>
    <row r="19" ht="21.95" hidden="1" customHeight="1" spans="1:9">
      <c r="A19" s="15" t="s">
        <v>16</v>
      </c>
      <c r="B19" s="15" t="s">
        <v>34</v>
      </c>
      <c r="C19" s="15" t="s">
        <v>37</v>
      </c>
      <c r="D19" s="20" t="s">
        <v>18</v>
      </c>
      <c r="E19" s="17">
        <v>76</v>
      </c>
      <c r="F19" s="18">
        <v>103</v>
      </c>
      <c r="G19" s="21">
        <v>500</v>
      </c>
      <c r="H19" s="21">
        <v>540</v>
      </c>
      <c r="I19" s="27">
        <f t="shared" si="0"/>
        <v>8.00000000000001</v>
      </c>
    </row>
    <row r="20" ht="21.95" hidden="1" customHeight="1" spans="1:9">
      <c r="A20" s="15" t="s">
        <v>16</v>
      </c>
      <c r="B20" s="15" t="s">
        <v>34</v>
      </c>
      <c r="C20" s="15" t="s">
        <v>23</v>
      </c>
      <c r="D20" s="20" t="s">
        <v>20</v>
      </c>
      <c r="E20" s="17">
        <v>507</v>
      </c>
      <c r="F20" s="18">
        <v>512.4</v>
      </c>
      <c r="G20" s="21"/>
      <c r="H20" s="21"/>
      <c r="I20" s="27" t="e">
        <f t="shared" si="0"/>
        <v>#DIV/0!</v>
      </c>
    </row>
    <row r="21" ht="21.95" hidden="1" customHeight="1" spans="1:9">
      <c r="A21" s="15" t="s">
        <v>16</v>
      </c>
      <c r="B21" s="15" t="s">
        <v>34</v>
      </c>
      <c r="C21" s="15" t="s">
        <v>38</v>
      </c>
      <c r="D21" s="22" t="s">
        <v>22</v>
      </c>
      <c r="E21" s="17">
        <v>252</v>
      </c>
      <c r="F21" s="18">
        <v>430.83</v>
      </c>
      <c r="G21" s="21"/>
      <c r="H21" s="21"/>
      <c r="I21" s="27" t="e">
        <f t="shared" si="0"/>
        <v>#DIV/0!</v>
      </c>
    </row>
    <row r="22" ht="21.95" hidden="1" customHeight="1" spans="1:9">
      <c r="A22" s="15" t="s">
        <v>16</v>
      </c>
      <c r="B22" s="15" t="s">
        <v>34</v>
      </c>
      <c r="C22" s="15" t="s">
        <v>39</v>
      </c>
      <c r="D22" s="22" t="s">
        <v>40</v>
      </c>
      <c r="E22" s="17">
        <v>469</v>
      </c>
      <c r="F22" s="18">
        <v>603</v>
      </c>
      <c r="G22" s="21"/>
      <c r="H22" s="21"/>
      <c r="I22" s="27" t="e">
        <f t="shared" si="0"/>
        <v>#DIV/0!</v>
      </c>
    </row>
    <row r="23" ht="21.95" hidden="1" customHeight="1" spans="1:9">
      <c r="A23" s="15"/>
      <c r="B23" s="15" t="s">
        <v>21</v>
      </c>
      <c r="C23" s="15"/>
      <c r="D23" s="22" t="s">
        <v>41</v>
      </c>
      <c r="E23" s="17">
        <v>4475</v>
      </c>
      <c r="F23" s="18">
        <v>2282.1</v>
      </c>
      <c r="G23" s="21"/>
      <c r="H23" s="21"/>
      <c r="I23" s="27" t="e">
        <f t="shared" si="0"/>
        <v>#DIV/0!</v>
      </c>
    </row>
    <row r="24" ht="21.95" hidden="1" customHeight="1" spans="1:9">
      <c r="A24" s="15" t="s">
        <v>16</v>
      </c>
      <c r="B24" s="15" t="s">
        <v>42</v>
      </c>
      <c r="C24" s="15" t="s">
        <v>14</v>
      </c>
      <c r="D24" s="22" t="s">
        <v>43</v>
      </c>
      <c r="E24" s="17">
        <v>531</v>
      </c>
      <c r="F24" s="18">
        <v>767.72</v>
      </c>
      <c r="G24" s="21"/>
      <c r="H24" s="21"/>
      <c r="I24" s="27" t="e">
        <f t="shared" si="0"/>
        <v>#DIV/0!</v>
      </c>
    </row>
    <row r="25" ht="21.95" hidden="1" customHeight="1" spans="1:9">
      <c r="A25" s="15" t="s">
        <v>16</v>
      </c>
      <c r="B25" s="15" t="s">
        <v>42</v>
      </c>
      <c r="C25" s="15" t="s">
        <v>19</v>
      </c>
      <c r="D25" s="22" t="s">
        <v>33</v>
      </c>
      <c r="E25" s="17">
        <v>32</v>
      </c>
      <c r="F25" s="18">
        <v>341.96</v>
      </c>
      <c r="G25" s="21"/>
      <c r="H25" s="21"/>
      <c r="I25" s="27" t="e">
        <f t="shared" si="0"/>
        <v>#DIV/0!</v>
      </c>
    </row>
    <row r="26" ht="21.95" hidden="1" customHeight="1" spans="1:9">
      <c r="A26" s="15" t="s">
        <v>16</v>
      </c>
      <c r="B26" s="15" t="s">
        <v>42</v>
      </c>
      <c r="C26" s="15" t="s">
        <v>23</v>
      </c>
      <c r="D26" s="22" t="s">
        <v>44</v>
      </c>
      <c r="E26" s="17">
        <v>337</v>
      </c>
      <c r="F26" s="18">
        <v>972.42</v>
      </c>
      <c r="G26" s="21"/>
      <c r="H26" s="21"/>
      <c r="I26" s="27" t="e">
        <f t="shared" si="0"/>
        <v>#DIV/0!</v>
      </c>
    </row>
    <row r="27" ht="21.95" hidden="1" customHeight="1" spans="1:9">
      <c r="A27" s="15" t="s">
        <v>16</v>
      </c>
      <c r="B27" s="15" t="s">
        <v>42</v>
      </c>
      <c r="C27" s="15" t="s">
        <v>39</v>
      </c>
      <c r="D27" s="20" t="s">
        <v>45</v>
      </c>
      <c r="E27" s="17">
        <v>575</v>
      </c>
      <c r="F27" s="18">
        <v>200</v>
      </c>
      <c r="G27" s="21">
        <f>SUM(G28:G37)</f>
        <v>9500</v>
      </c>
      <c r="H27" s="21">
        <f>SUM(H28:H37)</f>
        <v>9800</v>
      </c>
      <c r="I27" s="27">
        <f t="shared" si="0"/>
        <v>3.15789473684211</v>
      </c>
    </row>
    <row r="28" ht="21.95" hidden="1" customHeight="1" spans="1:9">
      <c r="A28" s="15"/>
      <c r="B28" s="15" t="s">
        <v>30</v>
      </c>
      <c r="C28" s="15"/>
      <c r="D28" s="20" t="s">
        <v>18</v>
      </c>
      <c r="E28" s="17">
        <v>539</v>
      </c>
      <c r="F28" s="18">
        <v>715.84</v>
      </c>
      <c r="G28" s="21">
        <v>9500</v>
      </c>
      <c r="H28" s="21">
        <v>9800</v>
      </c>
      <c r="I28" s="27">
        <f t="shared" si="0"/>
        <v>3.15789473684211</v>
      </c>
    </row>
    <row r="29" ht="21.95" hidden="1" customHeight="1" spans="1:9">
      <c r="A29" s="15" t="s">
        <v>16</v>
      </c>
      <c r="B29" s="15" t="s">
        <v>46</v>
      </c>
      <c r="C29" s="15" t="s">
        <v>14</v>
      </c>
      <c r="D29" s="20" t="s">
        <v>20</v>
      </c>
      <c r="E29" s="17">
        <v>257</v>
      </c>
      <c r="F29" s="18">
        <v>307.22</v>
      </c>
      <c r="G29" s="21"/>
      <c r="H29" s="21"/>
      <c r="I29" s="27" t="e">
        <f t="shared" si="0"/>
        <v>#DIV/0!</v>
      </c>
    </row>
    <row r="30" ht="21.95" hidden="1" customHeight="1" spans="1:9">
      <c r="A30" s="15" t="s">
        <v>16</v>
      </c>
      <c r="B30" s="15" t="s">
        <v>46</v>
      </c>
      <c r="C30" s="15" t="s">
        <v>19</v>
      </c>
      <c r="D30" s="22" t="s">
        <v>22</v>
      </c>
      <c r="E30" s="17">
        <v>50</v>
      </c>
      <c r="F30" s="18">
        <v>18.09</v>
      </c>
      <c r="G30" s="21"/>
      <c r="H30" s="21"/>
      <c r="I30" s="27" t="e">
        <f t="shared" si="0"/>
        <v>#DIV/0!</v>
      </c>
    </row>
    <row r="31" ht="21.95" hidden="1" customHeight="1" spans="1:9">
      <c r="A31" s="15" t="s">
        <v>16</v>
      </c>
      <c r="B31" s="15" t="s">
        <v>46</v>
      </c>
      <c r="C31" s="15" t="s">
        <v>30</v>
      </c>
      <c r="D31" s="22" t="s">
        <v>47</v>
      </c>
      <c r="E31" s="17">
        <v>135</v>
      </c>
      <c r="F31" s="18">
        <v>135</v>
      </c>
      <c r="G31" s="21"/>
      <c r="H31" s="21"/>
      <c r="I31" s="27" t="e">
        <f t="shared" si="0"/>
        <v>#DIV/0!</v>
      </c>
    </row>
    <row r="32" ht="21.95" hidden="1" customHeight="1" spans="1:9">
      <c r="A32" s="15" t="s">
        <v>16</v>
      </c>
      <c r="B32" s="15" t="s">
        <v>46</v>
      </c>
      <c r="C32" s="15" t="s">
        <v>37</v>
      </c>
      <c r="D32" s="22" t="s">
        <v>48</v>
      </c>
      <c r="E32" s="17">
        <v>30</v>
      </c>
      <c r="F32" s="18">
        <v>100</v>
      </c>
      <c r="G32" s="21"/>
      <c r="H32" s="21"/>
      <c r="I32" s="27" t="e">
        <f t="shared" si="0"/>
        <v>#DIV/0!</v>
      </c>
    </row>
    <row r="33" ht="21.95" hidden="1" customHeight="1" spans="1:9">
      <c r="A33" s="15" t="s">
        <v>16</v>
      </c>
      <c r="B33" s="15" t="s">
        <v>46</v>
      </c>
      <c r="C33" s="15" t="s">
        <v>23</v>
      </c>
      <c r="D33" s="23" t="s">
        <v>49</v>
      </c>
      <c r="E33" s="17">
        <v>50</v>
      </c>
      <c r="F33" s="18">
        <v>60</v>
      </c>
      <c r="G33" s="21"/>
      <c r="H33" s="21"/>
      <c r="I33" s="27" t="e">
        <f t="shared" si="0"/>
        <v>#DIV/0!</v>
      </c>
    </row>
    <row r="34" ht="21.95" hidden="1" customHeight="1" spans="1:9">
      <c r="A34" s="15" t="s">
        <v>16</v>
      </c>
      <c r="B34" s="15" t="s">
        <v>46</v>
      </c>
      <c r="C34" s="15" t="s">
        <v>38</v>
      </c>
      <c r="D34" s="20" t="s">
        <v>50</v>
      </c>
      <c r="E34" s="17">
        <v>17</v>
      </c>
      <c r="F34" s="18">
        <v>55.53</v>
      </c>
      <c r="G34" s="21"/>
      <c r="H34" s="21"/>
      <c r="I34" s="27" t="e">
        <f t="shared" si="0"/>
        <v>#DIV/0!</v>
      </c>
    </row>
    <row r="35" ht="21.95" hidden="1" customHeight="1" spans="1:9">
      <c r="A35" s="15" t="s">
        <v>16</v>
      </c>
      <c r="B35" s="15" t="s">
        <v>46</v>
      </c>
      <c r="C35" s="15" t="s">
        <v>39</v>
      </c>
      <c r="D35" s="22" t="s">
        <v>51</v>
      </c>
      <c r="E35" s="17"/>
      <c r="F35" s="18">
        <v>40</v>
      </c>
      <c r="G35" s="21"/>
      <c r="H35" s="21"/>
      <c r="I35" s="27" t="e">
        <f t="shared" si="0"/>
        <v>#DIV/0!</v>
      </c>
    </row>
    <row r="36" ht="21.95" hidden="1" customHeight="1" spans="1:9">
      <c r="A36" s="15"/>
      <c r="B36" s="15" t="s">
        <v>52</v>
      </c>
      <c r="C36" s="15"/>
      <c r="D36" s="22" t="s">
        <v>33</v>
      </c>
      <c r="E36" s="17">
        <v>2630</v>
      </c>
      <c r="F36" s="18">
        <v>2393.87</v>
      </c>
      <c r="G36" s="21"/>
      <c r="H36" s="21"/>
      <c r="I36" s="27" t="e">
        <f t="shared" si="0"/>
        <v>#DIV/0!</v>
      </c>
    </row>
    <row r="37" ht="21.95" hidden="1" customHeight="1" spans="1:9">
      <c r="A37" s="15" t="s">
        <v>16</v>
      </c>
      <c r="B37" s="15" t="s">
        <v>53</v>
      </c>
      <c r="C37" s="15" t="s">
        <v>14</v>
      </c>
      <c r="D37" s="22" t="s">
        <v>54</v>
      </c>
      <c r="E37" s="17">
        <v>761</v>
      </c>
      <c r="F37" s="18">
        <v>896.08</v>
      </c>
      <c r="G37" s="21"/>
      <c r="H37" s="21"/>
      <c r="I37" s="27" t="e">
        <f t="shared" si="0"/>
        <v>#DIV/0!</v>
      </c>
    </row>
    <row r="38" ht="21.95" hidden="1" customHeight="1" spans="1:9">
      <c r="A38" s="15" t="s">
        <v>16</v>
      </c>
      <c r="B38" s="15" t="s">
        <v>53</v>
      </c>
      <c r="C38" s="15" t="s">
        <v>19</v>
      </c>
      <c r="D38" s="20" t="s">
        <v>55</v>
      </c>
      <c r="E38" s="17">
        <v>886</v>
      </c>
      <c r="F38" s="18">
        <v>501.22</v>
      </c>
      <c r="G38" s="21">
        <f>SUM(G39:G49)</f>
        <v>380</v>
      </c>
      <c r="H38" s="21">
        <f>SUM(H39:H49)</f>
        <v>400</v>
      </c>
      <c r="I38" s="27">
        <f t="shared" si="0"/>
        <v>5.26315789473684</v>
      </c>
    </row>
    <row r="39" ht="21.95" hidden="1" customHeight="1" spans="1:9">
      <c r="A39" s="15" t="s">
        <v>16</v>
      </c>
      <c r="B39" s="15" t="s">
        <v>53</v>
      </c>
      <c r="C39" s="15" t="s">
        <v>21</v>
      </c>
      <c r="D39" s="20" t="s">
        <v>18</v>
      </c>
      <c r="E39" s="17"/>
      <c r="F39" s="18">
        <v>200</v>
      </c>
      <c r="G39" s="21">
        <v>380</v>
      </c>
      <c r="H39" s="21">
        <v>400</v>
      </c>
      <c r="I39" s="27">
        <f t="shared" si="0"/>
        <v>5.26315789473684</v>
      </c>
    </row>
    <row r="40" ht="21.95" hidden="1" customHeight="1" spans="1:9">
      <c r="A40" s="15" t="s">
        <v>16</v>
      </c>
      <c r="B40" s="15" t="s">
        <v>53</v>
      </c>
      <c r="C40" s="15" t="s">
        <v>30</v>
      </c>
      <c r="D40" s="20" t="s">
        <v>20</v>
      </c>
      <c r="E40" s="17">
        <v>100</v>
      </c>
      <c r="F40" s="18">
        <v>100</v>
      </c>
      <c r="G40" s="21"/>
      <c r="H40" s="21"/>
      <c r="I40" s="27"/>
    </row>
    <row r="41" ht="21.95" hidden="1" customHeight="1" spans="1:9">
      <c r="A41" s="15" t="s">
        <v>16</v>
      </c>
      <c r="B41" s="15" t="s">
        <v>53</v>
      </c>
      <c r="C41" s="15" t="s">
        <v>37</v>
      </c>
      <c r="D41" s="22" t="s">
        <v>22</v>
      </c>
      <c r="E41" s="17">
        <v>90</v>
      </c>
      <c r="F41" s="18">
        <v>90</v>
      </c>
      <c r="G41" s="21"/>
      <c r="H41" s="21"/>
      <c r="I41" s="27"/>
    </row>
    <row r="42" ht="21.95" hidden="1" customHeight="1" spans="1:9">
      <c r="A42" s="15" t="s">
        <v>16</v>
      </c>
      <c r="B42" s="15" t="s">
        <v>53</v>
      </c>
      <c r="C42" s="15" t="s">
        <v>38</v>
      </c>
      <c r="D42" s="22" t="s">
        <v>56</v>
      </c>
      <c r="E42" s="17">
        <v>234</v>
      </c>
      <c r="F42" s="18">
        <v>288.19</v>
      </c>
      <c r="G42" s="21"/>
      <c r="H42" s="21"/>
      <c r="I42" s="27"/>
    </row>
    <row r="43" ht="21.95" hidden="1" customHeight="1" spans="1:9">
      <c r="A43" s="15" t="s">
        <v>16</v>
      </c>
      <c r="B43" s="15" t="s">
        <v>53</v>
      </c>
      <c r="C43" s="15" t="s">
        <v>39</v>
      </c>
      <c r="D43" s="22" t="s">
        <v>57</v>
      </c>
      <c r="E43" s="17">
        <v>471</v>
      </c>
      <c r="F43" s="18">
        <v>318.38</v>
      </c>
      <c r="G43" s="21"/>
      <c r="H43" s="21"/>
      <c r="I43" s="27"/>
    </row>
    <row r="44" ht="21.95" hidden="1" customHeight="1" spans="1:9">
      <c r="A44" s="15"/>
      <c r="B44" s="15" t="s">
        <v>37</v>
      </c>
      <c r="C44" s="15"/>
      <c r="D44" s="20" t="s">
        <v>58</v>
      </c>
      <c r="E44" s="17">
        <v>2300</v>
      </c>
      <c r="F44" s="18">
        <v>2400</v>
      </c>
      <c r="G44" s="21"/>
      <c r="H44" s="21"/>
      <c r="I44" s="27"/>
    </row>
    <row r="45" ht="21.95" hidden="1" customHeight="1" spans="1:9">
      <c r="A45" s="15" t="s">
        <v>16</v>
      </c>
      <c r="B45" s="15" t="s">
        <v>59</v>
      </c>
      <c r="C45" s="15" t="s">
        <v>14</v>
      </c>
      <c r="D45" s="20" t="s">
        <v>60</v>
      </c>
      <c r="E45" s="17">
        <v>550</v>
      </c>
      <c r="F45" s="18">
        <v>550</v>
      </c>
      <c r="G45" s="21"/>
      <c r="H45" s="21"/>
      <c r="I45" s="27"/>
    </row>
    <row r="46" ht="21.95" hidden="1" customHeight="1" spans="1:9">
      <c r="A46" s="15" t="s">
        <v>16</v>
      </c>
      <c r="B46" s="15" t="s">
        <v>59</v>
      </c>
      <c r="C46" s="15" t="s">
        <v>52</v>
      </c>
      <c r="D46" s="20" t="s">
        <v>61</v>
      </c>
      <c r="E46" s="17">
        <v>550</v>
      </c>
      <c r="F46" s="18">
        <v>550</v>
      </c>
      <c r="G46" s="21"/>
      <c r="H46" s="21"/>
      <c r="I46" s="27"/>
    </row>
    <row r="47" ht="21.95" hidden="1" customHeight="1" spans="1:9">
      <c r="A47" s="15" t="s">
        <v>16</v>
      </c>
      <c r="B47" s="15" t="s">
        <v>59</v>
      </c>
      <c r="C47" s="15" t="s">
        <v>23</v>
      </c>
      <c r="D47" s="20" t="s">
        <v>62</v>
      </c>
      <c r="E47" s="17">
        <v>1200</v>
      </c>
      <c r="F47" s="18">
        <v>1300</v>
      </c>
      <c r="G47" s="21"/>
      <c r="H47" s="21"/>
      <c r="I47" s="27"/>
    </row>
    <row r="48" ht="21.95" hidden="1" customHeight="1" spans="1:9">
      <c r="A48" s="15"/>
      <c r="B48" s="15" t="s">
        <v>23</v>
      </c>
      <c r="C48" s="15"/>
      <c r="D48" s="20" t="s">
        <v>33</v>
      </c>
      <c r="E48" s="17">
        <v>626</v>
      </c>
      <c r="F48" s="18">
        <v>810.89</v>
      </c>
      <c r="G48" s="21"/>
      <c r="H48" s="21"/>
      <c r="I48" s="27"/>
    </row>
    <row r="49" ht="21.95" hidden="1" customHeight="1" spans="1:9">
      <c r="A49" s="15" t="s">
        <v>16</v>
      </c>
      <c r="B49" s="15" t="s">
        <v>63</v>
      </c>
      <c r="C49" s="15" t="s">
        <v>14</v>
      </c>
      <c r="D49" s="22" t="s">
        <v>64</v>
      </c>
      <c r="E49" s="17">
        <v>327</v>
      </c>
      <c r="F49" s="18">
        <v>402.15</v>
      </c>
      <c r="G49" s="21"/>
      <c r="H49" s="21"/>
      <c r="I49" s="27"/>
    </row>
    <row r="50" ht="21.95" hidden="1" customHeight="1" spans="1:9">
      <c r="A50" s="15" t="s">
        <v>16</v>
      </c>
      <c r="B50" s="15" t="s">
        <v>63</v>
      </c>
      <c r="C50" s="15" t="s">
        <v>19</v>
      </c>
      <c r="D50" s="22" t="s">
        <v>65</v>
      </c>
      <c r="E50" s="17">
        <v>68</v>
      </c>
      <c r="F50" s="18">
        <v>118.76</v>
      </c>
      <c r="G50" s="21">
        <f>SUM(G51:G60)</f>
        <v>460</v>
      </c>
      <c r="H50" s="21">
        <f>SUM(H51:H60)</f>
        <v>500</v>
      </c>
      <c r="I50" s="27">
        <f t="shared" si="0"/>
        <v>8.69565217391304</v>
      </c>
    </row>
    <row r="51" ht="21.95" hidden="1" customHeight="1" spans="1:9">
      <c r="A51" s="15" t="s">
        <v>16</v>
      </c>
      <c r="B51" s="15" t="s">
        <v>63</v>
      </c>
      <c r="C51" s="15" t="s">
        <v>21</v>
      </c>
      <c r="D51" s="22" t="s">
        <v>18</v>
      </c>
      <c r="E51" s="17">
        <v>200</v>
      </c>
      <c r="F51" s="18">
        <v>250</v>
      </c>
      <c r="G51" s="21">
        <v>460</v>
      </c>
      <c r="H51" s="21">
        <v>500</v>
      </c>
      <c r="I51" s="27">
        <f t="shared" si="0"/>
        <v>8.69565217391304</v>
      </c>
    </row>
    <row r="52" ht="21.95" hidden="1" customHeight="1" spans="1:9">
      <c r="A52" s="15" t="s">
        <v>16</v>
      </c>
      <c r="B52" s="15" t="s">
        <v>63</v>
      </c>
      <c r="C52" s="15" t="s">
        <v>38</v>
      </c>
      <c r="D52" s="21" t="s">
        <v>20</v>
      </c>
      <c r="E52" s="17">
        <v>32</v>
      </c>
      <c r="F52" s="18">
        <v>39.98</v>
      </c>
      <c r="G52" s="21"/>
      <c r="H52" s="21"/>
      <c r="I52" s="27"/>
    </row>
    <row r="53" ht="21.95" hidden="1" customHeight="1" spans="1:9">
      <c r="A53" s="15"/>
      <c r="B53" s="15" t="s">
        <v>66</v>
      </c>
      <c r="C53" s="15"/>
      <c r="D53" s="20" t="s">
        <v>22</v>
      </c>
      <c r="E53" s="17">
        <v>174</v>
      </c>
      <c r="F53" s="18">
        <v>216.73</v>
      </c>
      <c r="G53" s="21"/>
      <c r="H53" s="21"/>
      <c r="I53" s="27"/>
    </row>
    <row r="54" ht="21.95" hidden="1" customHeight="1" spans="1:9">
      <c r="A54" s="15" t="s">
        <v>16</v>
      </c>
      <c r="B54" s="15" t="s">
        <v>67</v>
      </c>
      <c r="C54" s="15" t="s">
        <v>14</v>
      </c>
      <c r="D54" s="20" t="s">
        <v>68</v>
      </c>
      <c r="E54" s="17">
        <v>112</v>
      </c>
      <c r="F54" s="18">
        <v>193.5</v>
      </c>
      <c r="G54" s="21"/>
      <c r="H54" s="21"/>
      <c r="I54" s="27"/>
    </row>
    <row r="55" ht="21.95" hidden="1" customHeight="1" spans="1:9">
      <c r="A55" s="15" t="s">
        <v>16</v>
      </c>
      <c r="B55" s="15" t="s">
        <v>67</v>
      </c>
      <c r="C55" s="15" t="s">
        <v>38</v>
      </c>
      <c r="D55" s="20" t="s">
        <v>69</v>
      </c>
      <c r="E55" s="17">
        <v>19</v>
      </c>
      <c r="F55" s="18">
        <v>23.23</v>
      </c>
      <c r="G55" s="21"/>
      <c r="H55" s="21"/>
      <c r="I55" s="27"/>
    </row>
    <row r="56" ht="21.95" hidden="1" customHeight="1" spans="1:9">
      <c r="A56" s="15"/>
      <c r="B56" s="15" t="s">
        <v>70</v>
      </c>
      <c r="C56" s="15"/>
      <c r="D56" s="22" t="s">
        <v>71</v>
      </c>
      <c r="E56" s="17">
        <v>5829</v>
      </c>
      <c r="F56" s="18">
        <v>6113.63</v>
      </c>
      <c r="G56" s="21"/>
      <c r="H56" s="21"/>
      <c r="I56" s="27"/>
    </row>
    <row r="57" ht="21.95" hidden="1" customHeight="1" spans="1:9">
      <c r="A57" s="15" t="s">
        <v>16</v>
      </c>
      <c r="B57" s="15" t="s">
        <v>72</v>
      </c>
      <c r="C57" s="15" t="s">
        <v>14</v>
      </c>
      <c r="D57" s="22" t="s">
        <v>73</v>
      </c>
      <c r="E57" s="17">
        <v>589</v>
      </c>
      <c r="F57" s="18">
        <v>685.38</v>
      </c>
      <c r="G57" s="21"/>
      <c r="H57" s="21"/>
      <c r="I57" s="27"/>
    </row>
    <row r="58" ht="21.95" hidden="1" customHeight="1" spans="1:9">
      <c r="A58" s="15" t="s">
        <v>16</v>
      </c>
      <c r="B58" s="15" t="s">
        <v>72</v>
      </c>
      <c r="C58" s="15" t="s">
        <v>19</v>
      </c>
      <c r="D58" s="22" t="s">
        <v>74</v>
      </c>
      <c r="E58" s="17">
        <v>240</v>
      </c>
      <c r="F58" s="18">
        <v>410.15</v>
      </c>
      <c r="G58" s="21"/>
      <c r="H58" s="21"/>
      <c r="I58" s="27"/>
    </row>
    <row r="59" ht="21.95" hidden="1" customHeight="1" spans="1:9">
      <c r="A59" s="15" t="s">
        <v>16</v>
      </c>
      <c r="B59" s="15" t="s">
        <v>72</v>
      </c>
      <c r="C59" s="15" t="s">
        <v>38</v>
      </c>
      <c r="D59" s="20" t="s">
        <v>33</v>
      </c>
      <c r="E59" s="17"/>
      <c r="F59" s="18">
        <v>18.1</v>
      </c>
      <c r="G59" s="21"/>
      <c r="H59" s="21"/>
      <c r="I59" s="27"/>
    </row>
    <row r="60" ht="21.95" hidden="1" customHeight="1" spans="1:9">
      <c r="A60" s="15" t="s">
        <v>12</v>
      </c>
      <c r="B60" s="15" t="s">
        <v>70</v>
      </c>
      <c r="C60" s="15" t="s">
        <v>39</v>
      </c>
      <c r="D60" s="22" t="s">
        <v>75</v>
      </c>
      <c r="E60" s="17">
        <v>5000</v>
      </c>
      <c r="F60" s="18">
        <v>5000</v>
      </c>
      <c r="G60" s="21"/>
      <c r="H60" s="21"/>
      <c r="I60" s="27"/>
    </row>
    <row r="61" ht="21.95" hidden="1" customHeight="1" spans="1:9">
      <c r="A61" s="15"/>
      <c r="B61" s="15" t="s">
        <v>76</v>
      </c>
      <c r="C61" s="15"/>
      <c r="D61" s="23" t="s">
        <v>77</v>
      </c>
      <c r="E61" s="17">
        <v>8242</v>
      </c>
      <c r="F61" s="18">
        <f>2692.53+4000</f>
        <v>6692.53</v>
      </c>
      <c r="G61" s="21">
        <f>SUM(G62:G71)</f>
        <v>1450</v>
      </c>
      <c r="H61" s="21">
        <f>SUM(H62:H71)</f>
        <v>1550</v>
      </c>
      <c r="I61" s="27">
        <f t="shared" si="0"/>
        <v>6.89655172413792</v>
      </c>
    </row>
    <row r="62" ht="21.95" hidden="1" customHeight="1" spans="1:9">
      <c r="A62" s="15" t="s">
        <v>16</v>
      </c>
      <c r="B62" s="15" t="s">
        <v>78</v>
      </c>
      <c r="C62" s="15" t="s">
        <v>14</v>
      </c>
      <c r="D62" s="22" t="s">
        <v>18</v>
      </c>
      <c r="E62" s="17">
        <v>432</v>
      </c>
      <c r="F62" s="18">
        <v>493.54</v>
      </c>
      <c r="G62" s="21">
        <v>1450</v>
      </c>
      <c r="H62" s="21">
        <v>1550</v>
      </c>
      <c r="I62" s="27">
        <f t="shared" si="0"/>
        <v>6.89655172413792</v>
      </c>
    </row>
    <row r="63" ht="21.95" hidden="1" customHeight="1" spans="1:9">
      <c r="A63" s="15" t="s">
        <v>16</v>
      </c>
      <c r="B63" s="15" t="s">
        <v>78</v>
      </c>
      <c r="C63" s="15" t="s">
        <v>19</v>
      </c>
      <c r="D63" s="21" t="s">
        <v>20</v>
      </c>
      <c r="E63" s="17"/>
      <c r="F63" s="18">
        <v>20.99</v>
      </c>
      <c r="G63" s="21"/>
      <c r="H63" s="21"/>
      <c r="I63" s="27"/>
    </row>
    <row r="64" ht="21.95" hidden="1" customHeight="1" spans="1:9">
      <c r="A64" s="15" t="s">
        <v>16</v>
      </c>
      <c r="B64" s="15" t="s">
        <v>78</v>
      </c>
      <c r="C64" s="15" t="s">
        <v>23</v>
      </c>
      <c r="D64" s="21" t="s">
        <v>22</v>
      </c>
      <c r="E64" s="17">
        <v>2178</v>
      </c>
      <c r="F64" s="18">
        <v>2178</v>
      </c>
      <c r="G64" s="21"/>
      <c r="H64" s="21"/>
      <c r="I64" s="27"/>
    </row>
    <row r="65" ht="21.95" hidden="1" customHeight="1" spans="1:9">
      <c r="A65" s="15" t="s">
        <v>16</v>
      </c>
      <c r="B65" s="15" t="s">
        <v>78</v>
      </c>
      <c r="C65" s="15" t="s">
        <v>39</v>
      </c>
      <c r="D65" s="21" t="s">
        <v>79</v>
      </c>
      <c r="E65" s="17">
        <v>5611</v>
      </c>
      <c r="F65" s="18">
        <v>4000</v>
      </c>
      <c r="G65" s="21"/>
      <c r="H65" s="21"/>
      <c r="I65" s="27"/>
    </row>
    <row r="66" ht="21.95" hidden="1" customHeight="1" spans="1:9">
      <c r="A66" s="15"/>
      <c r="B66" s="15" t="s">
        <v>80</v>
      </c>
      <c r="C66" s="15"/>
      <c r="D66" s="21" t="s">
        <v>81</v>
      </c>
      <c r="E66" s="17"/>
      <c r="F66" s="18">
        <v>1909.23</v>
      </c>
      <c r="G66" s="21"/>
      <c r="H66" s="21"/>
      <c r="I66" s="27"/>
    </row>
    <row r="67" ht="21.95" hidden="1" customHeight="1" spans="1:9">
      <c r="A67" s="15" t="s">
        <v>16</v>
      </c>
      <c r="B67" s="15" t="s">
        <v>82</v>
      </c>
      <c r="C67" s="15" t="s">
        <v>14</v>
      </c>
      <c r="D67" s="21" t="s">
        <v>83</v>
      </c>
      <c r="E67" s="17"/>
      <c r="F67" s="18">
        <v>1087.98</v>
      </c>
      <c r="G67" s="21"/>
      <c r="H67" s="21"/>
      <c r="I67" s="27"/>
    </row>
    <row r="68" ht="21.95" hidden="1" customHeight="1" spans="1:9">
      <c r="A68" s="15" t="s">
        <v>16</v>
      </c>
      <c r="B68" s="15" t="s">
        <v>82</v>
      </c>
      <c r="C68" s="15" t="s">
        <v>19</v>
      </c>
      <c r="D68" s="20" t="s">
        <v>84</v>
      </c>
      <c r="E68" s="17"/>
      <c r="F68" s="18">
        <v>132.71</v>
      </c>
      <c r="G68" s="21"/>
      <c r="H68" s="21"/>
      <c r="I68" s="27"/>
    </row>
    <row r="69" ht="21.95" hidden="1" customHeight="1" spans="1:9">
      <c r="A69" s="15" t="s">
        <v>16</v>
      </c>
      <c r="B69" s="15" t="s">
        <v>82</v>
      </c>
      <c r="C69" s="15" t="s">
        <v>38</v>
      </c>
      <c r="D69" s="22" t="s">
        <v>85</v>
      </c>
      <c r="E69" s="17"/>
      <c r="F69" s="18">
        <v>398.54</v>
      </c>
      <c r="G69" s="21"/>
      <c r="H69" s="21"/>
      <c r="I69" s="27"/>
    </row>
    <row r="70" ht="21.95" hidden="1" customHeight="1" spans="1:9">
      <c r="A70" s="15"/>
      <c r="B70" s="15" t="s">
        <v>86</v>
      </c>
      <c r="C70" s="15"/>
      <c r="D70" s="22" t="s">
        <v>33</v>
      </c>
      <c r="E70" s="17">
        <v>30</v>
      </c>
      <c r="F70" s="18">
        <v>2906.8</v>
      </c>
      <c r="G70" s="21"/>
      <c r="H70" s="21"/>
      <c r="I70" s="27"/>
    </row>
    <row r="71" ht="21.95" hidden="1" customHeight="1" spans="1:9">
      <c r="A71" s="15" t="s">
        <v>16</v>
      </c>
      <c r="B71" s="15" t="s">
        <v>87</v>
      </c>
      <c r="C71" s="15" t="s">
        <v>14</v>
      </c>
      <c r="D71" s="22" t="s">
        <v>88</v>
      </c>
      <c r="E71" s="17">
        <v>30</v>
      </c>
      <c r="F71" s="18">
        <v>552.83</v>
      </c>
      <c r="G71" s="21"/>
      <c r="H71" s="21"/>
      <c r="I71" s="27"/>
    </row>
    <row r="72" ht="21.95" hidden="1" customHeight="1" spans="1:9">
      <c r="A72" s="15" t="s">
        <v>16</v>
      </c>
      <c r="B72" s="15" t="s">
        <v>87</v>
      </c>
      <c r="C72" s="15" t="s">
        <v>19</v>
      </c>
      <c r="D72" s="20" t="s">
        <v>89</v>
      </c>
      <c r="E72" s="17"/>
      <c r="F72" s="18">
        <v>1639.02</v>
      </c>
      <c r="G72" s="21">
        <f>SUM(G73:G83)</f>
        <v>1000</v>
      </c>
      <c r="H72" s="21">
        <f>SUM(H73:H83)</f>
        <v>1200</v>
      </c>
      <c r="I72" s="27">
        <f>(H72/G72-1)*100</f>
        <v>20</v>
      </c>
    </row>
    <row r="73" ht="21.95" hidden="1" customHeight="1" spans="1:9">
      <c r="A73" s="15" t="s">
        <v>16</v>
      </c>
      <c r="B73" s="15" t="s">
        <v>87</v>
      </c>
      <c r="C73" s="15" t="s">
        <v>52</v>
      </c>
      <c r="D73" s="20" t="s">
        <v>18</v>
      </c>
      <c r="E73" s="17"/>
      <c r="F73" s="18">
        <v>110</v>
      </c>
      <c r="G73" s="21"/>
      <c r="H73" s="21"/>
      <c r="I73" s="27"/>
    </row>
    <row r="74" ht="21.95" hidden="1" customHeight="1" spans="1:9">
      <c r="A74" s="15" t="s">
        <v>16</v>
      </c>
      <c r="B74" s="15" t="s">
        <v>87</v>
      </c>
      <c r="C74" s="15" t="s">
        <v>23</v>
      </c>
      <c r="D74" s="20" t="s">
        <v>20</v>
      </c>
      <c r="E74" s="17"/>
      <c r="F74" s="18">
        <v>100</v>
      </c>
      <c r="G74" s="21"/>
      <c r="H74" s="21"/>
      <c r="I74" s="27"/>
    </row>
    <row r="75" ht="21.95" hidden="1" customHeight="1" spans="1:9">
      <c r="A75" s="15" t="s">
        <v>16</v>
      </c>
      <c r="B75" s="15" t="s">
        <v>87</v>
      </c>
      <c r="C75" s="15" t="s">
        <v>38</v>
      </c>
      <c r="D75" s="22" t="s">
        <v>22</v>
      </c>
      <c r="E75" s="17"/>
      <c r="F75" s="18">
        <v>504.95</v>
      </c>
      <c r="G75" s="21"/>
      <c r="H75" s="21"/>
      <c r="I75" s="27"/>
    </row>
    <row r="76" ht="21.95" hidden="1" customHeight="1" spans="1:9">
      <c r="A76" s="15"/>
      <c r="B76" s="15" t="s">
        <v>90</v>
      </c>
      <c r="C76" s="15"/>
      <c r="D76" s="22" t="s">
        <v>91</v>
      </c>
      <c r="E76" s="17">
        <v>263</v>
      </c>
      <c r="F76" s="18">
        <v>265</v>
      </c>
      <c r="G76" s="21"/>
      <c r="H76" s="21"/>
      <c r="I76" s="27"/>
    </row>
    <row r="77" ht="21.95" hidden="1" customHeight="1" spans="1:9">
      <c r="A77" s="15" t="s">
        <v>16</v>
      </c>
      <c r="B77" s="15" t="s">
        <v>92</v>
      </c>
      <c r="C77" s="15" t="s">
        <v>19</v>
      </c>
      <c r="D77" s="22" t="s">
        <v>93</v>
      </c>
      <c r="E77" s="17">
        <v>263</v>
      </c>
      <c r="F77" s="18">
        <v>255</v>
      </c>
      <c r="G77" s="21"/>
      <c r="H77" s="21"/>
      <c r="I77" s="27"/>
    </row>
    <row r="78" ht="21.95" hidden="1" customHeight="1" spans="1:9">
      <c r="A78" s="15" t="s">
        <v>16</v>
      </c>
      <c r="B78" s="15" t="s">
        <v>92</v>
      </c>
      <c r="C78" s="15" t="s">
        <v>21</v>
      </c>
      <c r="D78" s="21" t="s">
        <v>94</v>
      </c>
      <c r="E78" s="17"/>
      <c r="F78" s="18">
        <v>10</v>
      </c>
      <c r="G78" s="21"/>
      <c r="H78" s="21"/>
      <c r="I78" s="27"/>
    </row>
    <row r="79" ht="21.95" hidden="1" customHeight="1" spans="1:9">
      <c r="A79" s="15"/>
      <c r="B79" s="15" t="s">
        <v>95</v>
      </c>
      <c r="C79" s="15"/>
      <c r="D79" s="20" t="s">
        <v>96</v>
      </c>
      <c r="E79" s="17">
        <v>186</v>
      </c>
      <c r="F79" s="18">
        <v>173.97</v>
      </c>
      <c r="G79" s="21"/>
      <c r="H79" s="21"/>
      <c r="I79" s="27"/>
    </row>
    <row r="80" ht="21.95" hidden="1" customHeight="1" spans="1:9">
      <c r="A80" s="15" t="s">
        <v>16</v>
      </c>
      <c r="B80" s="15" t="s">
        <v>97</v>
      </c>
      <c r="C80" s="15" t="s">
        <v>14</v>
      </c>
      <c r="D80" s="20" t="s">
        <v>98</v>
      </c>
      <c r="E80" s="17">
        <v>108</v>
      </c>
      <c r="F80" s="18">
        <v>96.39</v>
      </c>
      <c r="G80" s="21"/>
      <c r="H80" s="21"/>
      <c r="I80" s="27"/>
    </row>
    <row r="81" ht="21.95" hidden="1" customHeight="1" spans="1:9">
      <c r="A81" s="15" t="s">
        <v>16</v>
      </c>
      <c r="B81" s="15" t="s">
        <v>97</v>
      </c>
      <c r="C81" s="15" t="s">
        <v>19</v>
      </c>
      <c r="D81" s="20" t="s">
        <v>84</v>
      </c>
      <c r="E81" s="17">
        <v>78</v>
      </c>
      <c r="F81" s="18">
        <v>23</v>
      </c>
      <c r="G81" s="21"/>
      <c r="H81" s="21"/>
      <c r="I81" s="27"/>
    </row>
    <row r="82" ht="21.95" hidden="1" customHeight="1" spans="1:9">
      <c r="A82" s="15" t="s">
        <v>16</v>
      </c>
      <c r="B82" s="15" t="s">
        <v>97</v>
      </c>
      <c r="C82" s="15" t="s">
        <v>21</v>
      </c>
      <c r="D82" s="22" t="s">
        <v>33</v>
      </c>
      <c r="E82" s="17"/>
      <c r="F82" s="18">
        <v>54.58</v>
      </c>
      <c r="G82" s="21"/>
      <c r="H82" s="21"/>
      <c r="I82" s="27"/>
    </row>
    <row r="83" ht="21.95" hidden="1" customHeight="1" spans="1:9">
      <c r="A83" s="15"/>
      <c r="B83" s="15" t="s">
        <v>99</v>
      </c>
      <c r="C83" s="15"/>
      <c r="D83" s="22" t="s">
        <v>100</v>
      </c>
      <c r="E83" s="17">
        <v>312</v>
      </c>
      <c r="F83" s="18">
        <v>328.56</v>
      </c>
      <c r="G83" s="21">
        <v>1000</v>
      </c>
      <c r="H83" s="21">
        <v>1200</v>
      </c>
      <c r="I83" s="27">
        <f>(H83/G83-1)*100</f>
        <v>20</v>
      </c>
    </row>
    <row r="84" ht="21.95" hidden="1" customHeight="1" spans="1:9">
      <c r="A84" s="15" t="s">
        <v>16</v>
      </c>
      <c r="B84" s="15" t="s">
        <v>101</v>
      </c>
      <c r="C84" s="15" t="s">
        <v>14</v>
      </c>
      <c r="D84" s="22" t="s">
        <v>102</v>
      </c>
      <c r="E84" s="17">
        <v>214</v>
      </c>
      <c r="F84" s="18">
        <v>233.72</v>
      </c>
      <c r="G84" s="21">
        <f>SUM(G85:G92)</f>
        <v>305</v>
      </c>
      <c r="H84" s="21">
        <f>SUM(H85:H92)</f>
        <v>330</v>
      </c>
      <c r="I84" s="27">
        <f>(H84/G84-1)*100</f>
        <v>8.19672131147542</v>
      </c>
    </row>
    <row r="85" ht="21.95" hidden="1" customHeight="1" spans="1:9">
      <c r="A85" s="15" t="s">
        <v>16</v>
      </c>
      <c r="B85" s="15" t="s">
        <v>101</v>
      </c>
      <c r="C85" s="15" t="s">
        <v>19</v>
      </c>
      <c r="D85" s="20" t="s">
        <v>18</v>
      </c>
      <c r="E85" s="17">
        <v>98</v>
      </c>
      <c r="F85" s="18">
        <v>94.69</v>
      </c>
      <c r="G85" s="21">
        <v>305</v>
      </c>
      <c r="H85" s="21">
        <v>330</v>
      </c>
      <c r="I85" s="27">
        <f>(H85/G85-1)*100</f>
        <v>8.19672131147542</v>
      </c>
    </row>
    <row r="86" ht="21.95" hidden="1" customHeight="1" spans="1:9">
      <c r="A86" s="15" t="s">
        <v>16</v>
      </c>
      <c r="B86" s="15" t="s">
        <v>101</v>
      </c>
      <c r="C86" s="15" t="s">
        <v>38</v>
      </c>
      <c r="D86" s="20" t="s">
        <v>20</v>
      </c>
      <c r="E86" s="17"/>
      <c r="F86" s="18">
        <v>1</v>
      </c>
      <c r="G86" s="21"/>
      <c r="H86" s="21"/>
      <c r="I86" s="27"/>
    </row>
    <row r="87" ht="21.95" hidden="1" customHeight="1" spans="1:9">
      <c r="A87" s="15"/>
      <c r="B87" s="15" t="s">
        <v>103</v>
      </c>
      <c r="C87" s="15"/>
      <c r="D87" s="20" t="s">
        <v>22</v>
      </c>
      <c r="E87" s="17">
        <v>264</v>
      </c>
      <c r="F87" s="18">
        <v>321.79</v>
      </c>
      <c r="G87" s="21"/>
      <c r="H87" s="21"/>
      <c r="I87" s="27"/>
    </row>
    <row r="88" ht="21.95" hidden="1" customHeight="1" spans="1:9">
      <c r="A88" s="15" t="s">
        <v>16</v>
      </c>
      <c r="B88" s="15" t="s">
        <v>104</v>
      </c>
      <c r="C88" s="15" t="s">
        <v>14</v>
      </c>
      <c r="D88" s="28" t="s">
        <v>105</v>
      </c>
      <c r="E88" s="17">
        <v>129</v>
      </c>
      <c r="F88" s="18">
        <v>126.2</v>
      </c>
      <c r="G88" s="21"/>
      <c r="H88" s="21"/>
      <c r="I88" s="27"/>
    </row>
    <row r="89" ht="21.95" hidden="1" customHeight="1" spans="1:9">
      <c r="A89" s="15" t="s">
        <v>16</v>
      </c>
      <c r="B89" s="15" t="s">
        <v>104</v>
      </c>
      <c r="C89" s="15" t="s">
        <v>21</v>
      </c>
      <c r="D89" s="22" t="s">
        <v>106</v>
      </c>
      <c r="E89" s="17">
        <v>129</v>
      </c>
      <c r="F89" s="18">
        <v>195.59</v>
      </c>
      <c r="G89" s="21"/>
      <c r="H89" s="21"/>
      <c r="I89" s="27"/>
    </row>
    <row r="90" ht="21.95" hidden="1" customHeight="1" spans="1:9">
      <c r="A90" s="15"/>
      <c r="B90" s="15" t="s">
        <v>107</v>
      </c>
      <c r="C90" s="15"/>
      <c r="D90" s="22" t="s">
        <v>84</v>
      </c>
      <c r="E90" s="17">
        <v>425</v>
      </c>
      <c r="F90" s="18">
        <v>442.59</v>
      </c>
      <c r="G90" s="21"/>
      <c r="H90" s="21"/>
      <c r="I90" s="27"/>
    </row>
    <row r="91" ht="21.95" hidden="1" customHeight="1" spans="1:9">
      <c r="A91" s="15" t="s">
        <v>16</v>
      </c>
      <c r="B91" s="15" t="s">
        <v>108</v>
      </c>
      <c r="C91" s="15" t="s">
        <v>14</v>
      </c>
      <c r="D91" s="22" t="s">
        <v>33</v>
      </c>
      <c r="E91" s="17">
        <v>321</v>
      </c>
      <c r="F91" s="18">
        <v>336.59</v>
      </c>
      <c r="G91" s="21"/>
      <c r="H91" s="21"/>
      <c r="I91" s="27"/>
    </row>
    <row r="92" ht="21.95" hidden="1" customHeight="1" spans="1:9">
      <c r="A92" s="15" t="s">
        <v>16</v>
      </c>
      <c r="B92" s="15" t="s">
        <v>108</v>
      </c>
      <c r="C92" s="15" t="s">
        <v>19</v>
      </c>
      <c r="D92" s="21" t="s">
        <v>109</v>
      </c>
      <c r="E92" s="17">
        <v>104</v>
      </c>
      <c r="F92" s="18">
        <v>106</v>
      </c>
      <c r="G92" s="21"/>
      <c r="H92" s="21"/>
      <c r="I92" s="27"/>
    </row>
    <row r="93" ht="21.95" hidden="1" customHeight="1" spans="1:9">
      <c r="A93" s="15"/>
      <c r="B93" s="15" t="s">
        <v>110</v>
      </c>
      <c r="C93" s="15"/>
      <c r="D93" s="20" t="s">
        <v>111</v>
      </c>
      <c r="E93" s="17">
        <v>1448</v>
      </c>
      <c r="F93" s="18">
        <v>2792.76</v>
      </c>
      <c r="G93" s="21">
        <f>SUM(G94:G101)</f>
        <v>0</v>
      </c>
      <c r="H93" s="21">
        <f>SUM(H94:H101)</f>
        <v>0</v>
      </c>
      <c r="I93" s="27"/>
    </row>
    <row r="94" ht="21.95" hidden="1" customHeight="1" spans="1:9">
      <c r="A94" s="15" t="s">
        <v>16</v>
      </c>
      <c r="B94" s="15" t="s">
        <v>112</v>
      </c>
      <c r="C94" s="15" t="s">
        <v>14</v>
      </c>
      <c r="D94" s="20" t="s">
        <v>18</v>
      </c>
      <c r="E94" s="17">
        <v>427</v>
      </c>
      <c r="F94" s="18">
        <v>493.1</v>
      </c>
      <c r="G94" s="21"/>
      <c r="H94" s="21"/>
      <c r="I94" s="27"/>
    </row>
    <row r="95" ht="21.95" hidden="1" customHeight="1" spans="1:9">
      <c r="A95" s="15" t="s">
        <v>16</v>
      </c>
      <c r="B95" s="15" t="s">
        <v>112</v>
      </c>
      <c r="C95" s="15" t="s">
        <v>19</v>
      </c>
      <c r="D95" s="22" t="s">
        <v>20</v>
      </c>
      <c r="E95" s="17">
        <v>824</v>
      </c>
      <c r="F95" s="18">
        <v>923.96</v>
      </c>
      <c r="G95" s="21"/>
      <c r="H95" s="21"/>
      <c r="I95" s="27"/>
    </row>
    <row r="96" ht="21.95" hidden="1" customHeight="1" spans="1:9">
      <c r="A96" s="15" t="s">
        <v>16</v>
      </c>
      <c r="B96" s="15" t="s">
        <v>112</v>
      </c>
      <c r="C96" s="15" t="s">
        <v>38</v>
      </c>
      <c r="D96" s="22" t="s">
        <v>22</v>
      </c>
      <c r="E96" s="17">
        <v>125</v>
      </c>
      <c r="F96" s="18">
        <v>281.01</v>
      </c>
      <c r="G96" s="21"/>
      <c r="H96" s="21"/>
      <c r="I96" s="27"/>
    </row>
    <row r="97" ht="21.95" hidden="1" customHeight="1" spans="1:9">
      <c r="A97" s="15"/>
      <c r="B97" s="15" t="s">
        <v>113</v>
      </c>
      <c r="C97" s="15"/>
      <c r="D97" s="20" t="s">
        <v>114</v>
      </c>
      <c r="E97" s="17">
        <v>2093</v>
      </c>
      <c r="F97" s="18">
        <v>2052.31</v>
      </c>
      <c r="G97" s="21"/>
      <c r="H97" s="21"/>
      <c r="I97" s="27"/>
    </row>
    <row r="98" ht="21.95" hidden="1" customHeight="1" spans="1:9">
      <c r="A98" s="15" t="s">
        <v>16</v>
      </c>
      <c r="B98" s="15" t="s">
        <v>115</v>
      </c>
      <c r="C98" s="15" t="s">
        <v>14</v>
      </c>
      <c r="D98" s="29" t="s">
        <v>116</v>
      </c>
      <c r="E98" s="17">
        <v>1306</v>
      </c>
      <c r="F98" s="18">
        <v>1230.69</v>
      </c>
      <c r="G98" s="21"/>
      <c r="H98" s="21"/>
      <c r="I98" s="27"/>
    </row>
    <row r="99" ht="21.95" hidden="1" customHeight="1" spans="1:9">
      <c r="A99" s="15" t="s">
        <v>16</v>
      </c>
      <c r="B99" s="15" t="s">
        <v>115</v>
      </c>
      <c r="C99" s="15" t="s">
        <v>19</v>
      </c>
      <c r="D99" s="20" t="s">
        <v>84</v>
      </c>
      <c r="E99" s="17">
        <v>701</v>
      </c>
      <c r="F99" s="18">
        <v>673.56</v>
      </c>
      <c r="G99" s="21"/>
      <c r="H99" s="21"/>
      <c r="I99" s="27"/>
    </row>
    <row r="100" ht="21.95" hidden="1" customHeight="1" spans="1:9">
      <c r="A100" s="15" t="s">
        <v>16</v>
      </c>
      <c r="B100" s="15" t="s">
        <v>115</v>
      </c>
      <c r="C100" s="15" t="s">
        <v>38</v>
      </c>
      <c r="D100" s="29" t="s">
        <v>117</v>
      </c>
      <c r="E100" s="17">
        <v>86</v>
      </c>
      <c r="F100" s="18">
        <v>148.06</v>
      </c>
      <c r="G100" s="21"/>
      <c r="H100" s="21"/>
      <c r="I100" s="27"/>
    </row>
    <row r="101" ht="21.95" hidden="1" customHeight="1" spans="1:9">
      <c r="A101" s="15"/>
      <c r="B101" s="15" t="s">
        <v>118</v>
      </c>
      <c r="C101" s="15"/>
      <c r="D101" s="29" t="s">
        <v>119</v>
      </c>
      <c r="E101" s="17">
        <v>1799</v>
      </c>
      <c r="F101" s="18">
        <v>2054.21</v>
      </c>
      <c r="G101" s="21"/>
      <c r="H101" s="21"/>
      <c r="I101" s="27"/>
    </row>
    <row r="102" ht="21.95" hidden="1" customHeight="1" spans="1:9">
      <c r="A102" s="15" t="s">
        <v>16</v>
      </c>
      <c r="B102" s="15" t="s">
        <v>120</v>
      </c>
      <c r="C102" s="15" t="s">
        <v>14</v>
      </c>
      <c r="D102" s="29" t="s">
        <v>121</v>
      </c>
      <c r="E102" s="17">
        <v>339</v>
      </c>
      <c r="F102" s="18">
        <v>376.95</v>
      </c>
      <c r="G102" s="30"/>
      <c r="H102" s="30"/>
      <c r="I102" s="27"/>
    </row>
    <row r="103" ht="21.95" hidden="1" customHeight="1" spans="1:9">
      <c r="A103" s="15" t="s">
        <v>16</v>
      </c>
      <c r="B103" s="15" t="s">
        <v>120</v>
      </c>
      <c r="C103" s="15" t="s">
        <v>19</v>
      </c>
      <c r="D103" s="29" t="s">
        <v>122</v>
      </c>
      <c r="E103" s="17">
        <v>1425</v>
      </c>
      <c r="F103" s="18">
        <v>1645.45</v>
      </c>
      <c r="G103" s="30"/>
      <c r="H103" s="30"/>
      <c r="I103" s="27"/>
    </row>
    <row r="104" ht="21.95" hidden="1" customHeight="1" spans="1:9">
      <c r="A104" s="15" t="s">
        <v>16</v>
      </c>
      <c r="B104" s="15" t="s">
        <v>120</v>
      </c>
      <c r="C104" s="15" t="s">
        <v>38</v>
      </c>
      <c r="D104" s="22" t="s">
        <v>33</v>
      </c>
      <c r="E104" s="17">
        <v>35</v>
      </c>
      <c r="F104" s="18">
        <v>31.81</v>
      </c>
      <c r="G104" s="30"/>
      <c r="H104" s="30"/>
      <c r="I104" s="27"/>
    </row>
    <row r="105" ht="21.95" hidden="1" customHeight="1" spans="1:9">
      <c r="A105" s="15"/>
      <c r="B105" s="15" t="s">
        <v>123</v>
      </c>
      <c r="C105" s="15"/>
      <c r="D105" s="22" t="s">
        <v>124</v>
      </c>
      <c r="E105" s="17">
        <v>1080</v>
      </c>
      <c r="F105" s="18">
        <v>1362.27</v>
      </c>
      <c r="G105" s="30"/>
      <c r="H105" s="30"/>
      <c r="I105" s="27"/>
    </row>
    <row r="106" ht="21.95" hidden="1" customHeight="1" spans="1:9">
      <c r="A106" s="15" t="s">
        <v>16</v>
      </c>
      <c r="B106" s="15" t="s">
        <v>125</v>
      </c>
      <c r="C106" s="15" t="s">
        <v>14</v>
      </c>
      <c r="D106" s="22" t="s">
        <v>126</v>
      </c>
      <c r="E106" s="17">
        <v>270</v>
      </c>
      <c r="F106" s="18">
        <v>380.53</v>
      </c>
      <c r="G106" s="21">
        <f>SUM(G107:G115)</f>
        <v>401</v>
      </c>
      <c r="H106" s="21">
        <f>SUM(H107:H115)</f>
        <v>423</v>
      </c>
      <c r="I106" s="27">
        <f>(H106/G106-1)*100</f>
        <v>5.4862842892768</v>
      </c>
    </row>
    <row r="107" ht="21.95" hidden="1" customHeight="1" spans="1:9">
      <c r="A107" s="15" t="s">
        <v>16</v>
      </c>
      <c r="B107" s="15" t="s">
        <v>125</v>
      </c>
      <c r="C107" s="15" t="s">
        <v>19</v>
      </c>
      <c r="D107" s="22" t="s">
        <v>18</v>
      </c>
      <c r="E107" s="17">
        <v>769</v>
      </c>
      <c r="F107" s="18">
        <v>883.97</v>
      </c>
      <c r="G107" s="21">
        <v>360</v>
      </c>
      <c r="H107" s="21">
        <v>380</v>
      </c>
      <c r="I107" s="27">
        <f>(H107/G107-1)*100</f>
        <v>5.55555555555556</v>
      </c>
    </row>
    <row r="108" ht="21.95" hidden="1" customHeight="1" spans="1:9">
      <c r="A108" s="15" t="s">
        <v>16</v>
      </c>
      <c r="B108" s="15" t="s">
        <v>125</v>
      </c>
      <c r="C108" s="15" t="s">
        <v>38</v>
      </c>
      <c r="D108" s="20" t="s">
        <v>20</v>
      </c>
      <c r="E108" s="17">
        <v>41</v>
      </c>
      <c r="F108" s="18">
        <v>87.77</v>
      </c>
      <c r="G108" s="21"/>
      <c r="H108" s="21"/>
      <c r="I108" s="27"/>
    </row>
    <row r="109" ht="21.95" hidden="1" customHeight="1" spans="1:9">
      <c r="A109" s="15" t="s">
        <v>16</v>
      </c>
      <c r="B109" s="15" t="s">
        <v>125</v>
      </c>
      <c r="C109" s="15" t="s">
        <v>39</v>
      </c>
      <c r="D109" s="20" t="s">
        <v>22</v>
      </c>
      <c r="E109" s="17"/>
      <c r="F109" s="18">
        <v>10</v>
      </c>
      <c r="G109" s="21"/>
      <c r="H109" s="21"/>
      <c r="I109" s="27"/>
    </row>
    <row r="110" ht="21.95" hidden="1" customHeight="1" spans="1:9">
      <c r="A110" s="15"/>
      <c r="B110" s="15" t="s">
        <v>127</v>
      </c>
      <c r="C110" s="15"/>
      <c r="D110" s="20" t="s">
        <v>128</v>
      </c>
      <c r="E110" s="17">
        <v>185</v>
      </c>
      <c r="F110" s="18">
        <v>240.6</v>
      </c>
      <c r="G110" s="21"/>
      <c r="H110" s="21"/>
      <c r="I110" s="27"/>
    </row>
    <row r="111" ht="21.95" hidden="1" customHeight="1" spans="1:9">
      <c r="A111" s="15" t="s">
        <v>16</v>
      </c>
      <c r="B111" s="15" t="s">
        <v>129</v>
      </c>
      <c r="C111" s="15" t="s">
        <v>14</v>
      </c>
      <c r="D111" s="22" t="s">
        <v>130</v>
      </c>
      <c r="E111" s="17">
        <v>143</v>
      </c>
      <c r="F111" s="18">
        <v>156.6</v>
      </c>
      <c r="G111" s="21"/>
      <c r="H111" s="21"/>
      <c r="I111" s="27"/>
    </row>
    <row r="112" ht="21.95" hidden="1" customHeight="1" spans="1:9">
      <c r="A112" s="15" t="s">
        <v>16</v>
      </c>
      <c r="B112" s="15" t="s">
        <v>129</v>
      </c>
      <c r="C112" s="15" t="s">
        <v>19</v>
      </c>
      <c r="D112" s="22" t="s">
        <v>131</v>
      </c>
      <c r="E112" s="17">
        <v>42</v>
      </c>
      <c r="F112" s="18">
        <v>42</v>
      </c>
      <c r="G112" s="21"/>
      <c r="H112" s="21"/>
      <c r="I112" s="27"/>
    </row>
    <row r="113" ht="21.95" hidden="1" customHeight="1" spans="1:9">
      <c r="A113" s="15"/>
      <c r="B113" s="15"/>
      <c r="C113" s="15"/>
      <c r="D113" s="20" t="s">
        <v>132</v>
      </c>
      <c r="E113" s="31">
        <v>31.69</v>
      </c>
      <c r="F113" s="18"/>
      <c r="G113" s="21"/>
      <c r="H113" s="21"/>
      <c r="I113" s="27"/>
    </row>
    <row r="114" ht="21.95" hidden="1" customHeight="1" spans="1:9">
      <c r="A114" s="15" t="s">
        <v>16</v>
      </c>
      <c r="B114" s="15" t="s">
        <v>129</v>
      </c>
      <c r="C114" s="15" t="s">
        <v>39</v>
      </c>
      <c r="D114" s="28" t="s">
        <v>33</v>
      </c>
      <c r="E114" s="17"/>
      <c r="F114" s="18">
        <v>42</v>
      </c>
      <c r="G114" s="21"/>
      <c r="H114" s="21"/>
      <c r="I114" s="27"/>
    </row>
    <row r="115" ht="21.95" hidden="1" customHeight="1" spans="1:9">
      <c r="A115" s="15"/>
      <c r="B115" s="15" t="s">
        <v>133</v>
      </c>
      <c r="C115" s="15"/>
      <c r="D115" s="22" t="s">
        <v>134</v>
      </c>
      <c r="E115" s="17">
        <v>3420</v>
      </c>
      <c r="F115" s="18">
        <v>954.8</v>
      </c>
      <c r="G115" s="21">
        <v>41</v>
      </c>
      <c r="H115" s="21">
        <v>43</v>
      </c>
      <c r="I115" s="27">
        <f>(H115/G115-1)*100</f>
        <v>4.87804878048781</v>
      </c>
    </row>
    <row r="116" ht="21.95" hidden="1" customHeight="1" spans="1:9">
      <c r="A116" s="15" t="s">
        <v>16</v>
      </c>
      <c r="B116" s="15" t="s">
        <v>135</v>
      </c>
      <c r="C116" s="15" t="s">
        <v>14</v>
      </c>
      <c r="D116" s="32" t="s">
        <v>136</v>
      </c>
      <c r="E116" s="17">
        <v>414</v>
      </c>
      <c r="F116" s="18">
        <v>569.52</v>
      </c>
      <c r="G116" s="21">
        <f>SUM(G117:G124)</f>
        <v>1500</v>
      </c>
      <c r="H116" s="21">
        <f>SUM(H117:H124)</f>
        <v>1650</v>
      </c>
      <c r="I116" s="27">
        <f>(H116/G116-1)*100</f>
        <v>10</v>
      </c>
    </row>
    <row r="117" ht="21.95" hidden="1" customHeight="1" spans="1:9">
      <c r="A117" s="15" t="s">
        <v>16</v>
      </c>
      <c r="B117" s="15" t="s">
        <v>135</v>
      </c>
      <c r="C117" s="15" t="s">
        <v>19</v>
      </c>
      <c r="D117" s="20" t="s">
        <v>18</v>
      </c>
      <c r="E117" s="17">
        <v>1692</v>
      </c>
      <c r="F117" s="18">
        <v>174.9</v>
      </c>
      <c r="G117" s="21">
        <v>1500</v>
      </c>
      <c r="H117" s="21">
        <v>1650</v>
      </c>
      <c r="I117" s="27">
        <f>(H117/G117-1)*100</f>
        <v>10</v>
      </c>
    </row>
    <row r="118" ht="21.95" hidden="1" customHeight="1" spans="1:9">
      <c r="A118" s="15" t="s">
        <v>16</v>
      </c>
      <c r="B118" s="15" t="s">
        <v>135</v>
      </c>
      <c r="C118" s="15" t="s">
        <v>32</v>
      </c>
      <c r="D118" s="20" t="s">
        <v>20</v>
      </c>
      <c r="E118" s="17"/>
      <c r="F118" s="18">
        <v>65.86</v>
      </c>
      <c r="G118" s="21"/>
      <c r="H118" s="21"/>
      <c r="I118" s="27"/>
    </row>
    <row r="119" ht="21.95" hidden="1" customHeight="1" spans="1:9">
      <c r="A119" s="15" t="s">
        <v>16</v>
      </c>
      <c r="B119" s="15" t="s">
        <v>135</v>
      </c>
      <c r="C119" s="15" t="s">
        <v>38</v>
      </c>
      <c r="D119" s="20" t="s">
        <v>22</v>
      </c>
      <c r="E119" s="17">
        <v>153</v>
      </c>
      <c r="F119" s="18">
        <v>144.52</v>
      </c>
      <c r="G119" s="21"/>
      <c r="H119" s="21"/>
      <c r="I119" s="27"/>
    </row>
    <row r="120" ht="21.95" hidden="1" customHeight="1" spans="1:9">
      <c r="A120" s="15"/>
      <c r="B120" s="15" t="s">
        <v>39</v>
      </c>
      <c r="C120" s="15"/>
      <c r="D120" s="22" t="s">
        <v>137</v>
      </c>
      <c r="E120" s="17">
        <v>13971</v>
      </c>
      <c r="F120" s="18">
        <f>25566.03-8910-2800</f>
        <v>13856.03</v>
      </c>
      <c r="G120" s="21"/>
      <c r="H120" s="21"/>
      <c r="I120" s="27"/>
    </row>
    <row r="121" ht="21.95" hidden="1" customHeight="1" spans="1:9">
      <c r="A121" s="15" t="s">
        <v>16</v>
      </c>
      <c r="B121" s="15" t="s">
        <v>138</v>
      </c>
      <c r="C121" s="15" t="s">
        <v>39</v>
      </c>
      <c r="D121" s="22" t="s">
        <v>139</v>
      </c>
      <c r="E121" s="17">
        <v>13971</v>
      </c>
      <c r="F121" s="18">
        <f>25566.03-8910-2800</f>
        <v>13856.03</v>
      </c>
      <c r="G121" s="21"/>
      <c r="H121" s="21"/>
      <c r="I121" s="27"/>
    </row>
    <row r="122" ht="21.95" hidden="1" customHeight="1" spans="1:9">
      <c r="A122" s="15" t="s">
        <v>140</v>
      </c>
      <c r="B122" s="15"/>
      <c r="C122" s="15"/>
      <c r="D122" s="22" t="s">
        <v>141</v>
      </c>
      <c r="E122" s="17">
        <v>1029</v>
      </c>
      <c r="F122" s="18">
        <v>1042.41</v>
      </c>
      <c r="G122" s="21"/>
      <c r="H122" s="21"/>
      <c r="I122" s="27"/>
    </row>
    <row r="123" ht="21.95" hidden="1" customHeight="1" spans="1:9">
      <c r="A123" s="15"/>
      <c r="B123" s="15" t="s">
        <v>52</v>
      </c>
      <c r="C123" s="15"/>
      <c r="D123" s="20" t="s">
        <v>33</v>
      </c>
      <c r="E123" s="17">
        <v>403</v>
      </c>
      <c r="F123" s="18">
        <v>552.52</v>
      </c>
      <c r="G123" s="21"/>
      <c r="H123" s="21"/>
      <c r="I123" s="27"/>
    </row>
    <row r="124" ht="21.95" hidden="1" customHeight="1" spans="1:9">
      <c r="A124" s="15" t="s">
        <v>142</v>
      </c>
      <c r="B124" s="15" t="s">
        <v>53</v>
      </c>
      <c r="C124" s="15" t="s">
        <v>52</v>
      </c>
      <c r="D124" s="20" t="s">
        <v>143</v>
      </c>
      <c r="E124" s="17">
        <v>403</v>
      </c>
      <c r="F124" s="18">
        <v>402.52</v>
      </c>
      <c r="G124" s="21"/>
      <c r="H124" s="21"/>
      <c r="I124" s="27"/>
    </row>
    <row r="125" ht="21.95" hidden="1" customHeight="1" spans="1:9">
      <c r="A125" s="15"/>
      <c r="B125" s="15" t="s">
        <v>39</v>
      </c>
      <c r="C125" s="15"/>
      <c r="D125" s="21" t="s">
        <v>144</v>
      </c>
      <c r="E125" s="17">
        <v>627</v>
      </c>
      <c r="F125" s="18">
        <v>489.89</v>
      </c>
      <c r="G125" s="21">
        <f>SUM(G126:G135)</f>
        <v>155</v>
      </c>
      <c r="H125" s="21">
        <f>SUM(H126:H135)</f>
        <v>165</v>
      </c>
      <c r="I125" s="27">
        <f t="shared" ref="I125:I132" si="1">(H125/G125-1)*100</f>
        <v>6.4516129032258</v>
      </c>
    </row>
    <row r="126" ht="21.95" hidden="1" customHeight="1" spans="1:9">
      <c r="A126" s="15" t="s">
        <v>142</v>
      </c>
      <c r="B126" s="15" t="s">
        <v>138</v>
      </c>
      <c r="C126" s="15" t="s">
        <v>14</v>
      </c>
      <c r="D126" s="20" t="s">
        <v>18</v>
      </c>
      <c r="E126" s="17">
        <v>627</v>
      </c>
      <c r="F126" s="18">
        <v>489.89</v>
      </c>
      <c r="G126" s="21">
        <v>155</v>
      </c>
      <c r="H126" s="21">
        <v>165</v>
      </c>
      <c r="I126" s="27">
        <f t="shared" si="1"/>
        <v>6.4516129032258</v>
      </c>
    </row>
    <row r="127" ht="21.95" hidden="1" customHeight="1" spans="1:9">
      <c r="A127" s="15" t="s">
        <v>145</v>
      </c>
      <c r="B127" s="15"/>
      <c r="C127" s="15"/>
      <c r="D127" s="20" t="s">
        <v>20</v>
      </c>
      <c r="E127" s="17">
        <v>50918</v>
      </c>
      <c r="F127" s="18">
        <v>47425.31</v>
      </c>
      <c r="G127" s="21"/>
      <c r="H127" s="21"/>
      <c r="I127" s="27" t="e">
        <f t="shared" si="1"/>
        <v>#DIV/0!</v>
      </c>
    </row>
    <row r="128" ht="21.95" hidden="1" customHeight="1" spans="1:9">
      <c r="A128" s="15"/>
      <c r="B128" s="15" t="s">
        <v>14</v>
      </c>
      <c r="C128" s="15"/>
      <c r="D128" s="20" t="s">
        <v>22</v>
      </c>
      <c r="E128" s="17">
        <v>6454</v>
      </c>
      <c r="F128" s="18">
        <v>4835.45</v>
      </c>
      <c r="G128" s="21"/>
      <c r="H128" s="21"/>
      <c r="I128" s="27" t="e">
        <f t="shared" si="1"/>
        <v>#DIV/0!</v>
      </c>
    </row>
    <row r="129" ht="21.95" hidden="1" customHeight="1" spans="1:9">
      <c r="A129" s="15" t="s">
        <v>146</v>
      </c>
      <c r="B129" s="15" t="s">
        <v>17</v>
      </c>
      <c r="C129" s="15" t="s">
        <v>14</v>
      </c>
      <c r="D129" s="22" t="s">
        <v>147</v>
      </c>
      <c r="E129" s="17">
        <v>350</v>
      </c>
      <c r="F129" s="18">
        <v>350</v>
      </c>
      <c r="G129" s="21"/>
      <c r="H129" s="21"/>
      <c r="I129" s="27" t="e">
        <f t="shared" si="1"/>
        <v>#DIV/0!</v>
      </c>
    </row>
    <row r="130" ht="21.95" hidden="1" customHeight="1" spans="1:9">
      <c r="A130" s="15" t="s">
        <v>146</v>
      </c>
      <c r="B130" s="15" t="s">
        <v>17</v>
      </c>
      <c r="C130" s="15" t="s">
        <v>32</v>
      </c>
      <c r="D130" s="22" t="s">
        <v>148</v>
      </c>
      <c r="E130" s="17">
        <v>6104</v>
      </c>
      <c r="F130" s="18">
        <v>4485.45</v>
      </c>
      <c r="G130" s="21"/>
      <c r="H130" s="21"/>
      <c r="I130" s="27" t="e">
        <f t="shared" si="1"/>
        <v>#DIV/0!</v>
      </c>
    </row>
    <row r="131" ht="21.95" hidden="1" customHeight="1" spans="1:9">
      <c r="A131" s="15"/>
      <c r="B131" s="15" t="s">
        <v>19</v>
      </c>
      <c r="C131" s="15"/>
      <c r="D131" s="22" t="s">
        <v>149</v>
      </c>
      <c r="E131" s="17">
        <v>30306</v>
      </c>
      <c r="F131" s="18">
        <f>28266.29+1428+2481+50-49</f>
        <v>32176.29</v>
      </c>
      <c r="G131" s="21"/>
      <c r="H131" s="21"/>
      <c r="I131" s="27" t="e">
        <f t="shared" si="1"/>
        <v>#DIV/0!</v>
      </c>
    </row>
    <row r="132" ht="21.95" hidden="1" customHeight="1" spans="1:9">
      <c r="A132" s="15" t="s">
        <v>146</v>
      </c>
      <c r="B132" s="15" t="s">
        <v>26</v>
      </c>
      <c r="C132" s="15" t="s">
        <v>14</v>
      </c>
      <c r="D132" s="20" t="s">
        <v>150</v>
      </c>
      <c r="E132" s="17">
        <v>14636</v>
      </c>
      <c r="F132" s="18">
        <f>13569.05+1428-49</f>
        <v>14948.05</v>
      </c>
      <c r="G132" s="21"/>
      <c r="H132" s="21"/>
      <c r="I132" s="27" t="e">
        <f t="shared" si="1"/>
        <v>#DIV/0!</v>
      </c>
    </row>
    <row r="133" ht="21.95" hidden="1" customHeight="1" spans="1:9">
      <c r="A133" s="15" t="s">
        <v>146</v>
      </c>
      <c r="B133" s="15" t="s">
        <v>26</v>
      </c>
      <c r="C133" s="15" t="s">
        <v>19</v>
      </c>
      <c r="D133" s="20" t="s">
        <v>151</v>
      </c>
      <c r="E133" s="17">
        <v>8318</v>
      </c>
      <c r="F133" s="18">
        <f>7517.66+2481</f>
        <v>9998.66</v>
      </c>
      <c r="G133" s="21"/>
      <c r="H133" s="21"/>
      <c r="I133" s="27" t="e">
        <f t="shared" ref="I133:I196" si="2">(H133/G133-1)*100</f>
        <v>#DIV/0!</v>
      </c>
    </row>
    <row r="134" ht="21.95" hidden="1" customHeight="1" spans="1:9">
      <c r="A134" s="15" t="s">
        <v>146</v>
      </c>
      <c r="B134" s="15" t="s">
        <v>26</v>
      </c>
      <c r="C134" s="15" t="s">
        <v>21</v>
      </c>
      <c r="D134" s="20" t="s">
        <v>33</v>
      </c>
      <c r="E134" s="17">
        <v>1173</v>
      </c>
      <c r="F134" s="18">
        <v>2388.48</v>
      </c>
      <c r="G134" s="21"/>
      <c r="H134" s="21"/>
      <c r="I134" s="27" t="e">
        <f t="shared" si="2"/>
        <v>#DIV/0!</v>
      </c>
    </row>
    <row r="135" ht="21.95" hidden="1" customHeight="1" spans="1:9">
      <c r="A135" s="15" t="s">
        <v>146</v>
      </c>
      <c r="B135" s="15" t="s">
        <v>26</v>
      </c>
      <c r="C135" s="15" t="s">
        <v>30</v>
      </c>
      <c r="D135" s="22" t="s">
        <v>152</v>
      </c>
      <c r="E135" s="17">
        <v>60</v>
      </c>
      <c r="F135" s="18">
        <v>60</v>
      </c>
      <c r="G135" s="21"/>
      <c r="H135" s="21"/>
      <c r="I135" s="27" t="e">
        <f t="shared" si="2"/>
        <v>#DIV/0!</v>
      </c>
    </row>
    <row r="136" ht="21.95" hidden="1" customHeight="1" spans="1:9">
      <c r="A136" s="15" t="s">
        <v>146</v>
      </c>
      <c r="B136" s="15" t="s">
        <v>26</v>
      </c>
      <c r="C136" s="15" t="s">
        <v>52</v>
      </c>
      <c r="D136" s="22" t="s">
        <v>153</v>
      </c>
      <c r="E136" s="17">
        <v>350</v>
      </c>
      <c r="F136" s="18">
        <v>350</v>
      </c>
      <c r="G136" s="21">
        <f>SUM(G137:G147)</f>
        <v>0</v>
      </c>
      <c r="H136" s="21">
        <f>SUM(H137:H147)</f>
        <v>0</v>
      </c>
      <c r="I136" s="27" t="e">
        <f t="shared" si="2"/>
        <v>#DIV/0!</v>
      </c>
    </row>
    <row r="137" ht="21.95" hidden="1" customHeight="1" spans="1:9">
      <c r="A137" s="15" t="s">
        <v>146</v>
      </c>
      <c r="B137" s="15" t="s">
        <v>26</v>
      </c>
      <c r="C137" s="15" t="s">
        <v>70</v>
      </c>
      <c r="D137" s="22" t="s">
        <v>18</v>
      </c>
      <c r="E137" s="17">
        <v>10</v>
      </c>
      <c r="F137" s="18">
        <v>265.4</v>
      </c>
      <c r="G137" s="21"/>
      <c r="H137" s="21"/>
      <c r="I137" s="27" t="e">
        <f t="shared" si="2"/>
        <v>#DIV/0!</v>
      </c>
    </row>
    <row r="138" ht="21.95" hidden="1" customHeight="1" spans="1:9">
      <c r="A138" s="15" t="s">
        <v>146</v>
      </c>
      <c r="B138" s="15" t="s">
        <v>26</v>
      </c>
      <c r="C138" s="15" t="s">
        <v>154</v>
      </c>
      <c r="D138" s="21" t="s">
        <v>20</v>
      </c>
      <c r="E138" s="17">
        <v>446</v>
      </c>
      <c r="F138" s="18">
        <v>400</v>
      </c>
      <c r="G138" s="21"/>
      <c r="H138" s="21"/>
      <c r="I138" s="27" t="e">
        <f t="shared" si="2"/>
        <v>#DIV/0!</v>
      </c>
    </row>
    <row r="139" ht="21.95" hidden="1" customHeight="1" spans="1:9">
      <c r="A139" s="15" t="s">
        <v>146</v>
      </c>
      <c r="B139" s="15" t="s">
        <v>26</v>
      </c>
      <c r="C139" s="15" t="s">
        <v>76</v>
      </c>
      <c r="D139" s="20" t="s">
        <v>22</v>
      </c>
      <c r="E139" s="17">
        <v>200</v>
      </c>
      <c r="F139" s="18">
        <v>236.73</v>
      </c>
      <c r="G139" s="21"/>
      <c r="H139" s="21"/>
      <c r="I139" s="27" t="e">
        <f t="shared" si="2"/>
        <v>#DIV/0!</v>
      </c>
    </row>
    <row r="140" ht="21.95" hidden="1" customHeight="1" spans="1:9">
      <c r="A140" s="15" t="s">
        <v>146</v>
      </c>
      <c r="B140" s="15" t="s">
        <v>26</v>
      </c>
      <c r="C140" s="15" t="s">
        <v>155</v>
      </c>
      <c r="D140" s="20" t="s">
        <v>156</v>
      </c>
      <c r="E140" s="17"/>
      <c r="F140" s="18">
        <v>100</v>
      </c>
      <c r="G140" s="21"/>
      <c r="H140" s="21"/>
      <c r="I140" s="27" t="e">
        <f t="shared" si="2"/>
        <v>#DIV/0!</v>
      </c>
    </row>
    <row r="141" ht="21.95" hidden="1" customHeight="1" spans="1:9">
      <c r="A141" s="15" t="s">
        <v>146</v>
      </c>
      <c r="B141" s="15" t="s">
        <v>26</v>
      </c>
      <c r="C141" s="15" t="s">
        <v>157</v>
      </c>
      <c r="D141" s="20" t="s">
        <v>158</v>
      </c>
      <c r="E141" s="17">
        <v>1000</v>
      </c>
      <c r="F141" s="18">
        <v>2700</v>
      </c>
      <c r="G141" s="21"/>
      <c r="H141" s="21"/>
      <c r="I141" s="27" t="e">
        <f t="shared" si="2"/>
        <v>#DIV/0!</v>
      </c>
    </row>
    <row r="142" ht="21.95" hidden="1" customHeight="1" spans="1:9">
      <c r="A142" s="15" t="s">
        <v>146</v>
      </c>
      <c r="B142" s="15" t="s">
        <v>26</v>
      </c>
      <c r="C142" s="15" t="s">
        <v>86</v>
      </c>
      <c r="D142" s="28" t="s">
        <v>159</v>
      </c>
      <c r="E142" s="17">
        <v>557</v>
      </c>
      <c r="F142" s="18">
        <v>671.97</v>
      </c>
      <c r="G142" s="21"/>
      <c r="H142" s="21"/>
      <c r="I142" s="27" t="e">
        <f t="shared" si="2"/>
        <v>#DIV/0!</v>
      </c>
    </row>
    <row r="143" ht="21.95" hidden="1" customHeight="1" spans="1:9">
      <c r="A143" s="15" t="s">
        <v>146</v>
      </c>
      <c r="B143" s="15" t="s">
        <v>26</v>
      </c>
      <c r="C143" s="15" t="s">
        <v>160</v>
      </c>
      <c r="D143" s="22" t="s">
        <v>161</v>
      </c>
      <c r="E143" s="17">
        <v>57</v>
      </c>
      <c r="F143" s="18">
        <v>57</v>
      </c>
      <c r="G143" s="21"/>
      <c r="H143" s="21"/>
      <c r="I143" s="27" t="e">
        <f t="shared" si="2"/>
        <v>#DIV/0!</v>
      </c>
    </row>
    <row r="144" ht="21.95" hidden="1" customHeight="1" spans="1:9">
      <c r="A144" s="15"/>
      <c r="B144" s="15" t="s">
        <v>21</v>
      </c>
      <c r="C144" s="15"/>
      <c r="D144" s="22" t="s">
        <v>162</v>
      </c>
      <c r="E144" s="17">
        <v>3337</v>
      </c>
      <c r="F144" s="18">
        <f>2460.51+143+478</f>
        <v>3081.51</v>
      </c>
      <c r="G144" s="21"/>
      <c r="H144" s="21"/>
      <c r="I144" s="27" t="e">
        <f t="shared" si="2"/>
        <v>#DIV/0!</v>
      </c>
    </row>
    <row r="145" ht="21.95" hidden="1" customHeight="1" spans="1:9">
      <c r="A145" s="15" t="s">
        <v>146</v>
      </c>
      <c r="B145" s="15" t="s">
        <v>42</v>
      </c>
      <c r="C145" s="15" t="s">
        <v>14</v>
      </c>
      <c r="D145" s="20" t="s">
        <v>163</v>
      </c>
      <c r="E145" s="17">
        <v>1220</v>
      </c>
      <c r="F145" s="18">
        <f>1092.76+143</f>
        <v>1235.76</v>
      </c>
      <c r="G145" s="21"/>
      <c r="H145" s="21"/>
      <c r="I145" s="27" t="e">
        <f t="shared" si="2"/>
        <v>#DIV/0!</v>
      </c>
    </row>
    <row r="146" ht="21.95" hidden="1" customHeight="1" spans="1:9">
      <c r="A146" s="15" t="s">
        <v>146</v>
      </c>
      <c r="B146" s="15" t="s">
        <v>42</v>
      </c>
      <c r="C146" s="15" t="s">
        <v>19</v>
      </c>
      <c r="D146" s="29" t="s">
        <v>164</v>
      </c>
      <c r="E146" s="17">
        <v>1630</v>
      </c>
      <c r="F146" s="18">
        <f>801.64+478</f>
        <v>1279.64</v>
      </c>
      <c r="G146" s="21"/>
      <c r="H146" s="21"/>
      <c r="I146" s="27" t="e">
        <f t="shared" si="2"/>
        <v>#DIV/0!</v>
      </c>
    </row>
    <row r="147" ht="21.95" hidden="1" customHeight="1" spans="1:9">
      <c r="A147" s="15" t="s">
        <v>146</v>
      </c>
      <c r="B147" s="15" t="s">
        <v>42</v>
      </c>
      <c r="C147" s="15" t="s">
        <v>165</v>
      </c>
      <c r="D147" s="29" t="s">
        <v>166</v>
      </c>
      <c r="E147" s="17">
        <v>487</v>
      </c>
      <c r="F147" s="18">
        <v>500</v>
      </c>
      <c r="G147" s="21"/>
      <c r="H147" s="21"/>
      <c r="I147" s="27" t="e">
        <f t="shared" si="2"/>
        <v>#DIV/0!</v>
      </c>
    </row>
    <row r="148" ht="21.95" hidden="1" customHeight="1" spans="1:9">
      <c r="A148" s="15" t="s">
        <v>146</v>
      </c>
      <c r="B148" s="15" t="s">
        <v>42</v>
      </c>
      <c r="C148" s="15" t="s">
        <v>39</v>
      </c>
      <c r="D148" s="20" t="s">
        <v>33</v>
      </c>
      <c r="E148" s="17"/>
      <c r="F148" s="18">
        <v>66.11</v>
      </c>
      <c r="G148" s="30"/>
      <c r="H148" s="30"/>
      <c r="I148" s="27" t="e">
        <f t="shared" si="2"/>
        <v>#DIV/0!</v>
      </c>
    </row>
    <row r="149" ht="21.95" hidden="1" customHeight="1" spans="1:9">
      <c r="A149" s="15"/>
      <c r="B149" s="15" t="s">
        <v>30</v>
      </c>
      <c r="C149" s="15"/>
      <c r="D149" s="20" t="s">
        <v>167</v>
      </c>
      <c r="E149" s="17">
        <v>5837</v>
      </c>
      <c r="F149" s="18">
        <f>4382.08+867</f>
        <v>5249.08</v>
      </c>
      <c r="G149" s="30"/>
      <c r="H149" s="30"/>
      <c r="I149" s="27" t="e">
        <f t="shared" si="2"/>
        <v>#DIV/0!</v>
      </c>
    </row>
    <row r="150" ht="21.95" hidden="1" customHeight="1" spans="1:9">
      <c r="A150" s="15" t="s">
        <v>146</v>
      </c>
      <c r="B150" s="15" t="s">
        <v>46</v>
      </c>
      <c r="C150" s="15" t="s">
        <v>14</v>
      </c>
      <c r="D150" s="20" t="s">
        <v>168</v>
      </c>
      <c r="E150" s="17">
        <v>2208</v>
      </c>
      <c r="F150" s="18">
        <f>1580.08+867</f>
        <v>2447.08</v>
      </c>
      <c r="G150" s="21">
        <f>SUM(G151:G156)</f>
        <v>6</v>
      </c>
      <c r="H150" s="21">
        <f>SUM(H151:H156)</f>
        <v>276</v>
      </c>
      <c r="I150" s="27">
        <f t="shared" si="2"/>
        <v>4500</v>
      </c>
    </row>
    <row r="151" ht="21.95" hidden="1" customHeight="1" spans="1:9">
      <c r="A151" s="15" t="s">
        <v>146</v>
      </c>
      <c r="B151" s="15" t="s">
        <v>46</v>
      </c>
      <c r="C151" s="15" t="s">
        <v>19</v>
      </c>
      <c r="D151" s="20" t="s">
        <v>18</v>
      </c>
      <c r="E151" s="17">
        <v>1449</v>
      </c>
      <c r="F151" s="18">
        <v>2718.54</v>
      </c>
      <c r="G151" s="33"/>
      <c r="H151" s="33"/>
      <c r="I151" s="27" t="e">
        <f t="shared" si="2"/>
        <v>#DIV/0!</v>
      </c>
    </row>
    <row r="152" ht="21.95" hidden="1" customHeight="1" spans="1:9">
      <c r="A152" s="15" t="s">
        <v>146</v>
      </c>
      <c r="B152" s="15" t="s">
        <v>46</v>
      </c>
      <c r="C152" s="15" t="s">
        <v>39</v>
      </c>
      <c r="D152" s="20" t="s">
        <v>20</v>
      </c>
      <c r="E152" s="17">
        <v>10</v>
      </c>
      <c r="F152" s="18">
        <v>83.46</v>
      </c>
      <c r="G152" s="21"/>
      <c r="H152" s="21"/>
      <c r="I152" s="27" t="e">
        <f t="shared" si="2"/>
        <v>#DIV/0!</v>
      </c>
    </row>
    <row r="153" ht="21.95" hidden="1" customHeight="1" spans="1:9">
      <c r="A153" s="15"/>
      <c r="B153" s="15" t="s">
        <v>52</v>
      </c>
      <c r="C153" s="15"/>
      <c r="D153" s="22" t="s">
        <v>22</v>
      </c>
      <c r="E153" s="17">
        <v>885</v>
      </c>
      <c r="F153" s="18">
        <f>865.45+21+163</f>
        <v>1049.45</v>
      </c>
      <c r="G153" s="21"/>
      <c r="H153" s="21"/>
      <c r="I153" s="27" t="e">
        <f t="shared" si="2"/>
        <v>#DIV/0!</v>
      </c>
    </row>
    <row r="154" ht="21.95" hidden="1" customHeight="1" spans="1:9">
      <c r="A154" s="15" t="s">
        <v>146</v>
      </c>
      <c r="B154" s="15" t="s">
        <v>53</v>
      </c>
      <c r="C154" s="15" t="s">
        <v>14</v>
      </c>
      <c r="D154" s="22" t="s">
        <v>169</v>
      </c>
      <c r="E154" s="17">
        <v>335</v>
      </c>
      <c r="F154" s="18">
        <f>349.79+21</f>
        <v>370.79</v>
      </c>
      <c r="G154" s="21"/>
      <c r="H154" s="21"/>
      <c r="I154" s="27" t="e">
        <f t="shared" si="2"/>
        <v>#DIV/0!</v>
      </c>
    </row>
    <row r="155" ht="21.95" hidden="1" customHeight="1" spans="1:9">
      <c r="A155" s="15" t="s">
        <v>146</v>
      </c>
      <c r="B155" s="15" t="s">
        <v>53</v>
      </c>
      <c r="C155" s="15" t="s">
        <v>19</v>
      </c>
      <c r="D155" s="22" t="s">
        <v>33</v>
      </c>
      <c r="E155" s="17">
        <v>278</v>
      </c>
      <c r="F155" s="18">
        <f>179.33+163</f>
        <v>342.33</v>
      </c>
      <c r="G155" s="21"/>
      <c r="H155" s="21"/>
      <c r="I155" s="27" t="e">
        <f t="shared" si="2"/>
        <v>#DIV/0!</v>
      </c>
    </row>
    <row r="156" ht="21.95" hidden="1" customHeight="1" spans="1:9">
      <c r="A156" s="15" t="s">
        <v>146</v>
      </c>
      <c r="B156" s="15" t="s">
        <v>53</v>
      </c>
      <c r="C156" s="15" t="s">
        <v>21</v>
      </c>
      <c r="D156" s="21" t="s">
        <v>170</v>
      </c>
      <c r="E156" s="17">
        <v>235</v>
      </c>
      <c r="F156" s="18">
        <v>310</v>
      </c>
      <c r="G156" s="21">
        <v>6</v>
      </c>
      <c r="H156" s="21">
        <v>276</v>
      </c>
      <c r="I156" s="27">
        <f t="shared" si="2"/>
        <v>4500</v>
      </c>
    </row>
    <row r="157" ht="21.95" hidden="1" customHeight="1" spans="1:9">
      <c r="A157" s="15" t="s">
        <v>146</v>
      </c>
      <c r="B157" s="15" t="s">
        <v>53</v>
      </c>
      <c r="C157" s="15" t="s">
        <v>38</v>
      </c>
      <c r="D157" s="20" t="s">
        <v>171</v>
      </c>
      <c r="E157" s="17">
        <v>17</v>
      </c>
      <c r="F157" s="18">
        <v>26.33</v>
      </c>
      <c r="G157" s="21">
        <f>SUM(G158:G164)</f>
        <v>30</v>
      </c>
      <c r="H157" s="21">
        <f>SUM(H158:H164)</f>
        <v>33</v>
      </c>
      <c r="I157" s="27">
        <f t="shared" si="2"/>
        <v>10</v>
      </c>
    </row>
    <row r="158" ht="21.95" hidden="1" customHeight="1" spans="1:9">
      <c r="A158" s="15"/>
      <c r="B158" s="15" t="s">
        <v>39</v>
      </c>
      <c r="C158" s="15"/>
      <c r="D158" s="20" t="s">
        <v>18</v>
      </c>
      <c r="E158" s="17">
        <v>4099</v>
      </c>
      <c r="F158" s="18">
        <f>6615.53+61-5643</f>
        <v>1033.53</v>
      </c>
      <c r="G158" s="21"/>
      <c r="H158" s="21"/>
      <c r="I158" s="27" t="e">
        <f t="shared" si="2"/>
        <v>#DIV/0!</v>
      </c>
    </row>
    <row r="159" ht="21.95" hidden="1" customHeight="1" spans="1:9">
      <c r="A159" s="15" t="s">
        <v>146</v>
      </c>
      <c r="B159" s="15" t="s">
        <v>138</v>
      </c>
      <c r="C159" s="15" t="s">
        <v>14</v>
      </c>
      <c r="D159" s="22" t="s">
        <v>20</v>
      </c>
      <c r="E159" s="17">
        <v>4099</v>
      </c>
      <c r="F159" s="18">
        <f>6615.53+61-5643</f>
        <v>1033.53</v>
      </c>
      <c r="G159" s="21"/>
      <c r="H159" s="21"/>
      <c r="I159" s="27" t="e">
        <f t="shared" si="2"/>
        <v>#DIV/0!</v>
      </c>
    </row>
    <row r="160" ht="21.95" hidden="1" customHeight="1" spans="1:9">
      <c r="A160" s="15" t="s">
        <v>172</v>
      </c>
      <c r="B160" s="15"/>
      <c r="C160" s="15"/>
      <c r="D160" s="22" t="s">
        <v>22</v>
      </c>
      <c r="E160" s="17">
        <v>34069</v>
      </c>
      <c r="F160" s="18">
        <v>36890.17</v>
      </c>
      <c r="G160" s="21"/>
      <c r="H160" s="21"/>
      <c r="I160" s="27" t="e">
        <f t="shared" si="2"/>
        <v>#DIV/0!</v>
      </c>
    </row>
    <row r="161" ht="21.95" hidden="1" customHeight="1" spans="1:9">
      <c r="A161" s="15"/>
      <c r="B161" s="15" t="s">
        <v>14</v>
      </c>
      <c r="C161" s="15"/>
      <c r="D161" s="22" t="s">
        <v>173</v>
      </c>
      <c r="E161" s="17">
        <v>278</v>
      </c>
      <c r="F161" s="18">
        <v>402.35</v>
      </c>
      <c r="G161" s="21"/>
      <c r="H161" s="21"/>
      <c r="I161" s="27" t="e">
        <f t="shared" si="2"/>
        <v>#DIV/0!</v>
      </c>
    </row>
    <row r="162" ht="21.95" hidden="1" customHeight="1" spans="1:9">
      <c r="A162" s="15" t="s">
        <v>174</v>
      </c>
      <c r="B162" s="15" t="s">
        <v>17</v>
      </c>
      <c r="C162" s="15" t="s">
        <v>14</v>
      </c>
      <c r="D162" s="21" t="s">
        <v>175</v>
      </c>
      <c r="E162" s="17">
        <v>271</v>
      </c>
      <c r="F162" s="18">
        <v>329.54</v>
      </c>
      <c r="G162" s="21">
        <v>30</v>
      </c>
      <c r="H162" s="21">
        <v>33</v>
      </c>
      <c r="I162" s="27">
        <f t="shared" si="2"/>
        <v>10</v>
      </c>
    </row>
    <row r="163" ht="21.95" hidden="1" customHeight="1" spans="1:9">
      <c r="A163" s="15" t="s">
        <v>174</v>
      </c>
      <c r="B163" s="15" t="s">
        <v>17</v>
      </c>
      <c r="C163" s="15" t="s">
        <v>19</v>
      </c>
      <c r="D163" s="20" t="s">
        <v>33</v>
      </c>
      <c r="E163" s="17">
        <v>7</v>
      </c>
      <c r="F163" s="18">
        <v>72.81</v>
      </c>
      <c r="G163" s="21"/>
      <c r="H163" s="21"/>
      <c r="I163" s="27" t="e">
        <f t="shared" si="2"/>
        <v>#DIV/0!</v>
      </c>
    </row>
    <row r="164" ht="21.95" hidden="1" customHeight="1" spans="1:9">
      <c r="A164" s="15"/>
      <c r="B164" s="15" t="s">
        <v>19</v>
      </c>
      <c r="C164" s="15"/>
      <c r="D164" s="20" t="s">
        <v>176</v>
      </c>
      <c r="E164" s="17">
        <v>19196</v>
      </c>
      <c r="F164" s="18">
        <v>18493.51</v>
      </c>
      <c r="G164" s="21"/>
      <c r="H164" s="21"/>
      <c r="I164" s="27" t="e">
        <f t="shared" si="2"/>
        <v>#DIV/0!</v>
      </c>
    </row>
    <row r="165" ht="21.95" hidden="1" customHeight="1" spans="1:9">
      <c r="A165" s="15" t="s">
        <v>174</v>
      </c>
      <c r="B165" s="15" t="s">
        <v>26</v>
      </c>
      <c r="C165" s="15" t="s">
        <v>14</v>
      </c>
      <c r="D165" s="22" t="s">
        <v>177</v>
      </c>
      <c r="E165" s="17">
        <v>397</v>
      </c>
      <c r="F165" s="18">
        <v>795.92</v>
      </c>
      <c r="G165" s="21">
        <f>SUM(G166:G170)</f>
        <v>75</v>
      </c>
      <c r="H165" s="21">
        <f>SUM(H166:H170)</f>
        <v>80</v>
      </c>
      <c r="I165" s="27">
        <f t="shared" si="2"/>
        <v>6.66666666666667</v>
      </c>
    </row>
    <row r="166" ht="21.95" hidden="1" customHeight="1" spans="1:9">
      <c r="A166" s="15" t="s">
        <v>174</v>
      </c>
      <c r="B166" s="15" t="s">
        <v>26</v>
      </c>
      <c r="C166" s="15" t="s">
        <v>32</v>
      </c>
      <c r="D166" s="22" t="s">
        <v>18</v>
      </c>
      <c r="E166" s="17">
        <v>7212</v>
      </c>
      <c r="F166" s="18">
        <v>3583.67</v>
      </c>
      <c r="G166" s="21">
        <v>75</v>
      </c>
      <c r="H166" s="21">
        <v>80</v>
      </c>
      <c r="I166" s="27">
        <f t="shared" si="2"/>
        <v>6.66666666666667</v>
      </c>
    </row>
    <row r="167" ht="21.95" hidden="1" customHeight="1" spans="1:9">
      <c r="A167" s="15" t="s">
        <v>174</v>
      </c>
      <c r="B167" s="15" t="s">
        <v>26</v>
      </c>
      <c r="C167" s="15" t="s">
        <v>21</v>
      </c>
      <c r="D167" s="22" t="s">
        <v>20</v>
      </c>
      <c r="E167" s="17">
        <v>6769</v>
      </c>
      <c r="F167" s="18">
        <v>8596.3</v>
      </c>
      <c r="G167" s="21"/>
      <c r="H167" s="21"/>
      <c r="I167" s="27" t="e">
        <f t="shared" si="2"/>
        <v>#DIV/0!</v>
      </c>
    </row>
    <row r="168" ht="21.95" hidden="1" customHeight="1" spans="1:9">
      <c r="A168" s="15" t="s">
        <v>174</v>
      </c>
      <c r="B168" s="15" t="s">
        <v>26</v>
      </c>
      <c r="C168" s="15" t="s">
        <v>30</v>
      </c>
      <c r="D168" s="20" t="s">
        <v>22</v>
      </c>
      <c r="E168" s="17">
        <v>138</v>
      </c>
      <c r="F168" s="18">
        <v>225</v>
      </c>
      <c r="G168" s="21"/>
      <c r="H168" s="21"/>
      <c r="I168" s="27" t="e">
        <f t="shared" si="2"/>
        <v>#DIV/0!</v>
      </c>
    </row>
    <row r="169" ht="21.95" hidden="1" customHeight="1" spans="1:9">
      <c r="A169" s="15" t="s">
        <v>174</v>
      </c>
      <c r="B169" s="15" t="s">
        <v>26</v>
      </c>
      <c r="C169" s="15" t="s">
        <v>39</v>
      </c>
      <c r="D169" s="23" t="s">
        <v>178</v>
      </c>
      <c r="E169" s="17">
        <v>4668</v>
      </c>
      <c r="F169" s="18">
        <v>5292.62</v>
      </c>
      <c r="G169" s="21"/>
      <c r="H169" s="21"/>
      <c r="I169" s="27" t="e">
        <f t="shared" si="2"/>
        <v>#DIV/0!</v>
      </c>
    </row>
    <row r="170" ht="21.95" hidden="1" customHeight="1" spans="1:9">
      <c r="A170" s="15"/>
      <c r="B170" s="15" t="s">
        <v>32</v>
      </c>
      <c r="C170" s="15"/>
      <c r="D170" s="20" t="s">
        <v>179</v>
      </c>
      <c r="E170" s="17">
        <v>11781</v>
      </c>
      <c r="F170" s="18">
        <v>14213.75</v>
      </c>
      <c r="G170" s="21"/>
      <c r="H170" s="21"/>
      <c r="I170" s="27" t="e">
        <f t="shared" si="2"/>
        <v>#DIV/0!</v>
      </c>
    </row>
    <row r="171" ht="21.95" hidden="1" customHeight="1" spans="1:9">
      <c r="A171" s="15" t="s">
        <v>174</v>
      </c>
      <c r="B171" s="15" t="s">
        <v>34</v>
      </c>
      <c r="C171" s="15" t="s">
        <v>19</v>
      </c>
      <c r="D171" s="22" t="s">
        <v>180</v>
      </c>
      <c r="E171" s="17">
        <v>5975</v>
      </c>
      <c r="F171" s="18">
        <v>5903.79</v>
      </c>
      <c r="G171" s="21">
        <f>SUM(G172:G177)</f>
        <v>30</v>
      </c>
      <c r="H171" s="21">
        <f>SUM(H172:H177)</f>
        <v>35</v>
      </c>
      <c r="I171" s="27">
        <f t="shared" si="2"/>
        <v>16.6666666666667</v>
      </c>
    </row>
    <row r="172" ht="21.95" hidden="1" customHeight="1" spans="1:9">
      <c r="A172" s="15" t="s">
        <v>174</v>
      </c>
      <c r="B172" s="15" t="s">
        <v>34</v>
      </c>
      <c r="C172" s="15" t="s">
        <v>32</v>
      </c>
      <c r="D172" s="22" t="s">
        <v>18</v>
      </c>
      <c r="E172" s="17">
        <v>1971</v>
      </c>
      <c r="F172" s="18">
        <v>2474.75</v>
      </c>
      <c r="G172" s="21"/>
      <c r="H172" s="21"/>
      <c r="I172" s="27" t="e">
        <f t="shared" si="2"/>
        <v>#DIV/0!</v>
      </c>
    </row>
    <row r="173" ht="21.95" hidden="1" customHeight="1" spans="1:9">
      <c r="A173" s="15" t="s">
        <v>174</v>
      </c>
      <c r="B173" s="15" t="s">
        <v>34</v>
      </c>
      <c r="C173" s="15" t="s">
        <v>30</v>
      </c>
      <c r="D173" s="22" t="s">
        <v>20</v>
      </c>
      <c r="E173" s="17">
        <v>2836</v>
      </c>
      <c r="F173" s="18">
        <v>4715.63</v>
      </c>
      <c r="G173" s="21"/>
      <c r="H173" s="21"/>
      <c r="I173" s="27" t="e">
        <f t="shared" si="2"/>
        <v>#DIV/0!</v>
      </c>
    </row>
    <row r="174" ht="21.95" hidden="1" customHeight="1" spans="1:9">
      <c r="A174" s="15" t="s">
        <v>174</v>
      </c>
      <c r="B174" s="15" t="s">
        <v>34</v>
      </c>
      <c r="C174" s="15" t="s">
        <v>39</v>
      </c>
      <c r="D174" s="21" t="s">
        <v>22</v>
      </c>
      <c r="E174" s="17">
        <v>1000</v>
      </c>
      <c r="F174" s="18">
        <v>1119.58</v>
      </c>
      <c r="G174" s="21"/>
      <c r="H174" s="21"/>
      <c r="I174" s="27" t="e">
        <f t="shared" si="2"/>
        <v>#DIV/0!</v>
      </c>
    </row>
    <row r="175" ht="21.95" hidden="1" customHeight="1" spans="1:9">
      <c r="A175" s="15"/>
      <c r="B175" s="15" t="s">
        <v>30</v>
      </c>
      <c r="C175" s="15"/>
      <c r="D175" s="20" t="s">
        <v>43</v>
      </c>
      <c r="E175" s="17">
        <v>380</v>
      </c>
      <c r="F175" s="18">
        <v>228.76</v>
      </c>
      <c r="G175" s="21"/>
      <c r="H175" s="21"/>
      <c r="I175" s="27" t="e">
        <f t="shared" si="2"/>
        <v>#DIV/0!</v>
      </c>
    </row>
    <row r="176" ht="21.95" hidden="1" customHeight="1" spans="1:9">
      <c r="A176" s="15" t="s">
        <v>174</v>
      </c>
      <c r="B176" s="15" t="s">
        <v>46</v>
      </c>
      <c r="C176" s="15" t="s">
        <v>14</v>
      </c>
      <c r="D176" s="20" t="s">
        <v>33</v>
      </c>
      <c r="E176" s="17">
        <v>380</v>
      </c>
      <c r="F176" s="18">
        <v>228.76</v>
      </c>
      <c r="G176" s="21"/>
      <c r="H176" s="21"/>
      <c r="I176" s="27" t="e">
        <f t="shared" si="2"/>
        <v>#DIV/0!</v>
      </c>
    </row>
    <row r="177" ht="21.95" hidden="1" customHeight="1" spans="1:9">
      <c r="A177" s="15"/>
      <c r="B177" s="15" t="s">
        <v>37</v>
      </c>
      <c r="C177" s="15"/>
      <c r="D177" s="20" t="s">
        <v>181</v>
      </c>
      <c r="E177" s="17">
        <v>200</v>
      </c>
      <c r="F177" s="18"/>
      <c r="G177" s="21">
        <v>30</v>
      </c>
      <c r="H177" s="21">
        <v>35</v>
      </c>
      <c r="I177" s="27">
        <f t="shared" si="2"/>
        <v>16.6666666666667</v>
      </c>
    </row>
    <row r="178" ht="21.95" hidden="1" customHeight="1" spans="1:9">
      <c r="A178" s="15" t="s">
        <v>174</v>
      </c>
      <c r="B178" s="15" t="s">
        <v>37</v>
      </c>
      <c r="C178" s="15" t="s">
        <v>14</v>
      </c>
      <c r="D178" s="22" t="s">
        <v>182</v>
      </c>
      <c r="E178" s="17">
        <v>200</v>
      </c>
      <c r="F178" s="18"/>
      <c r="G178" s="21">
        <f>SUM(G179:G184)</f>
        <v>410</v>
      </c>
      <c r="H178" s="21">
        <f>SUM(H179:H184)</f>
        <v>492</v>
      </c>
      <c r="I178" s="27">
        <f t="shared" si="2"/>
        <v>20</v>
      </c>
    </row>
    <row r="179" ht="21.95" hidden="1" customHeight="1" spans="1:9">
      <c r="A179" s="15"/>
      <c r="B179" s="15" t="s">
        <v>23</v>
      </c>
      <c r="C179" s="15"/>
      <c r="D179" s="22" t="s">
        <v>18</v>
      </c>
      <c r="E179" s="17">
        <v>1232</v>
      </c>
      <c r="F179" s="18">
        <v>1203.59</v>
      </c>
      <c r="G179" s="33"/>
      <c r="H179" s="33"/>
      <c r="I179" s="27" t="e">
        <f t="shared" si="2"/>
        <v>#DIV/0!</v>
      </c>
    </row>
    <row r="180" ht="21.95" hidden="1" customHeight="1" spans="1:9">
      <c r="A180" s="15" t="s">
        <v>174</v>
      </c>
      <c r="B180" s="15" t="s">
        <v>63</v>
      </c>
      <c r="C180" s="15" t="s">
        <v>19</v>
      </c>
      <c r="D180" s="22" t="s">
        <v>20</v>
      </c>
      <c r="E180" s="17">
        <v>1132</v>
      </c>
      <c r="F180" s="18">
        <v>1203.59</v>
      </c>
      <c r="G180" s="33"/>
      <c r="H180" s="33"/>
      <c r="I180" s="27" t="e">
        <f t="shared" si="2"/>
        <v>#DIV/0!</v>
      </c>
    </row>
    <row r="181" ht="21.95" hidden="1" customHeight="1" spans="1:9">
      <c r="A181" s="15"/>
      <c r="B181" s="15" t="s">
        <v>165</v>
      </c>
      <c r="C181" s="15"/>
      <c r="D181" s="20" t="s">
        <v>22</v>
      </c>
      <c r="E181" s="17"/>
      <c r="F181" s="18">
        <v>210</v>
      </c>
      <c r="G181" s="33"/>
      <c r="H181" s="33"/>
      <c r="I181" s="27" t="e">
        <f t="shared" si="2"/>
        <v>#DIV/0!</v>
      </c>
    </row>
    <row r="182" ht="21.95" hidden="1" customHeight="1" spans="1:9">
      <c r="A182" s="15" t="s">
        <v>174</v>
      </c>
      <c r="B182" s="15" t="s">
        <v>183</v>
      </c>
      <c r="C182" s="15" t="s">
        <v>39</v>
      </c>
      <c r="D182" s="29" t="s">
        <v>184</v>
      </c>
      <c r="E182" s="17"/>
      <c r="F182" s="18">
        <v>210</v>
      </c>
      <c r="G182" s="21"/>
      <c r="H182" s="21"/>
      <c r="I182" s="27" t="e">
        <f t="shared" si="2"/>
        <v>#DIV/0!</v>
      </c>
    </row>
    <row r="183" ht="21.95" hidden="1" customHeight="1" spans="1:9">
      <c r="A183" s="15"/>
      <c r="B183" s="15" t="s">
        <v>39</v>
      </c>
      <c r="C183" s="15"/>
      <c r="D183" s="22" t="s">
        <v>33</v>
      </c>
      <c r="E183" s="17">
        <v>1002</v>
      </c>
      <c r="F183" s="18">
        <v>2138.21</v>
      </c>
      <c r="G183" s="21"/>
      <c r="H183" s="21"/>
      <c r="I183" s="27" t="e">
        <f t="shared" si="2"/>
        <v>#DIV/0!</v>
      </c>
    </row>
    <row r="184" ht="21.95" hidden="1" customHeight="1" spans="1:9">
      <c r="A184" s="15" t="s">
        <v>174</v>
      </c>
      <c r="B184" s="15" t="s">
        <v>138</v>
      </c>
      <c r="C184" s="15" t="s">
        <v>39</v>
      </c>
      <c r="D184" s="22" t="s">
        <v>185</v>
      </c>
      <c r="E184" s="17">
        <v>1002</v>
      </c>
      <c r="F184" s="18">
        <v>2138.21</v>
      </c>
      <c r="G184" s="34">
        <v>410</v>
      </c>
      <c r="H184" s="34">
        <f>82+410</f>
        <v>492</v>
      </c>
      <c r="I184" s="27">
        <f t="shared" si="2"/>
        <v>20</v>
      </c>
    </row>
    <row r="185" ht="21.95" hidden="1" customHeight="1" spans="1:9">
      <c r="A185" s="15" t="s">
        <v>186</v>
      </c>
      <c r="B185" s="15"/>
      <c r="C185" s="15"/>
      <c r="D185" s="22" t="s">
        <v>187</v>
      </c>
      <c r="E185" s="17">
        <v>15284</v>
      </c>
      <c r="F185" s="18" t="e">
        <f>F186+F190+F192+F195+F197+#REF!+F203</f>
        <v>#REF!</v>
      </c>
      <c r="G185" s="34">
        <f>SUM(G186:G191)</f>
        <v>586</v>
      </c>
      <c r="H185" s="34">
        <f>SUM(H186:H191)</f>
        <v>686</v>
      </c>
      <c r="I185" s="27">
        <f t="shared" si="2"/>
        <v>17.0648464163823</v>
      </c>
    </row>
    <row r="186" ht="21.95" hidden="1" customHeight="1" spans="1:9">
      <c r="A186" s="15"/>
      <c r="B186" s="15" t="s">
        <v>14</v>
      </c>
      <c r="C186" s="15"/>
      <c r="D186" s="22" t="s">
        <v>18</v>
      </c>
      <c r="E186" s="17">
        <v>271</v>
      </c>
      <c r="F186" s="18">
        <v>690.84</v>
      </c>
      <c r="G186" s="34">
        <v>550</v>
      </c>
      <c r="H186" s="34">
        <v>650</v>
      </c>
      <c r="I186" s="27">
        <f t="shared" si="2"/>
        <v>18.1818181818182</v>
      </c>
    </row>
    <row r="187" ht="21.95" hidden="1" customHeight="1" spans="1:9">
      <c r="A187" s="15" t="s">
        <v>188</v>
      </c>
      <c r="B187" s="15" t="s">
        <v>17</v>
      </c>
      <c r="C187" s="15" t="s">
        <v>14</v>
      </c>
      <c r="D187" s="20" t="s">
        <v>20</v>
      </c>
      <c r="E187" s="17">
        <v>154</v>
      </c>
      <c r="F187" s="18">
        <v>186.45</v>
      </c>
      <c r="G187" s="35"/>
      <c r="H187" s="35"/>
      <c r="I187" s="27" t="e">
        <f t="shared" si="2"/>
        <v>#DIV/0!</v>
      </c>
    </row>
    <row r="188" ht="21.95" hidden="1" customHeight="1" spans="1:9">
      <c r="A188" s="15" t="s">
        <v>188</v>
      </c>
      <c r="B188" s="15" t="s">
        <v>17</v>
      </c>
      <c r="C188" s="15" t="s">
        <v>19</v>
      </c>
      <c r="D188" s="20" t="s">
        <v>22</v>
      </c>
      <c r="E188" s="17">
        <v>7</v>
      </c>
      <c r="F188" s="18">
        <v>10.84</v>
      </c>
      <c r="G188" s="35"/>
      <c r="H188" s="35"/>
      <c r="I188" s="27" t="e">
        <f t="shared" si="2"/>
        <v>#DIV/0!</v>
      </c>
    </row>
    <row r="189" ht="21.95" hidden="1" customHeight="1" spans="1:9">
      <c r="A189" s="15" t="s">
        <v>188</v>
      </c>
      <c r="B189" s="15" t="s">
        <v>17</v>
      </c>
      <c r="C189" s="15" t="s">
        <v>39</v>
      </c>
      <c r="D189" s="20" t="s">
        <v>189</v>
      </c>
      <c r="E189" s="17">
        <v>110</v>
      </c>
      <c r="F189" s="18">
        <v>493.55</v>
      </c>
      <c r="G189" s="35"/>
      <c r="H189" s="35"/>
      <c r="I189" s="27" t="e">
        <f t="shared" si="2"/>
        <v>#DIV/0!</v>
      </c>
    </row>
    <row r="190" ht="21.95" hidden="1" customHeight="1" spans="1:9">
      <c r="A190" s="15"/>
      <c r="B190" s="15" t="s">
        <v>19</v>
      </c>
      <c r="C190" s="15"/>
      <c r="D190" s="22" t="s">
        <v>33</v>
      </c>
      <c r="E190" s="17">
        <v>1521</v>
      </c>
      <c r="F190" s="18">
        <v>1860.1</v>
      </c>
      <c r="G190" s="35"/>
      <c r="H190" s="35"/>
      <c r="I190" s="27" t="e">
        <f t="shared" si="2"/>
        <v>#DIV/0!</v>
      </c>
    </row>
    <row r="191" ht="21.95" hidden="1" customHeight="1" spans="1:9">
      <c r="A191" s="15" t="s">
        <v>188</v>
      </c>
      <c r="B191" s="15" t="s">
        <v>26</v>
      </c>
      <c r="C191" s="15" t="s">
        <v>14</v>
      </c>
      <c r="D191" s="22" t="s">
        <v>190</v>
      </c>
      <c r="E191" s="17">
        <v>1521</v>
      </c>
      <c r="F191" s="18">
        <v>1860.1</v>
      </c>
      <c r="G191" s="35">
        <v>36</v>
      </c>
      <c r="H191" s="35">
        <v>36</v>
      </c>
      <c r="I191" s="27">
        <f t="shared" si="2"/>
        <v>0</v>
      </c>
    </row>
    <row r="192" ht="21.95" hidden="1" customHeight="1" spans="1:9">
      <c r="A192" s="15"/>
      <c r="B192" s="15" t="s">
        <v>21</v>
      </c>
      <c r="C192" s="15"/>
      <c r="D192" s="22" t="s">
        <v>191</v>
      </c>
      <c r="E192" s="17">
        <v>1585</v>
      </c>
      <c r="F192" s="18">
        <v>1470</v>
      </c>
      <c r="G192" s="35">
        <f>SUM(G193:G197)</f>
        <v>950</v>
      </c>
      <c r="H192" s="35">
        <f>SUM(H193:H197)</f>
        <v>1000</v>
      </c>
      <c r="I192" s="27">
        <f t="shared" si="2"/>
        <v>5.26315789473684</v>
      </c>
    </row>
    <row r="193" ht="21.95" hidden="1" customHeight="1" spans="1:9">
      <c r="A193" s="15" t="s">
        <v>188</v>
      </c>
      <c r="B193" s="15" t="s">
        <v>42</v>
      </c>
      <c r="C193" s="15" t="s">
        <v>19</v>
      </c>
      <c r="D193" s="20" t="s">
        <v>18</v>
      </c>
      <c r="E193" s="17">
        <v>1370</v>
      </c>
      <c r="F193" s="18">
        <v>1420</v>
      </c>
      <c r="G193" s="35">
        <v>950</v>
      </c>
      <c r="H193" s="35">
        <v>1000</v>
      </c>
      <c r="I193" s="27">
        <f t="shared" si="2"/>
        <v>5.26315789473684</v>
      </c>
    </row>
    <row r="194" ht="21.95" hidden="1" customHeight="1" spans="1:9">
      <c r="A194" s="15" t="s">
        <v>188</v>
      </c>
      <c r="B194" s="15" t="s">
        <v>42</v>
      </c>
      <c r="C194" s="15" t="s">
        <v>39</v>
      </c>
      <c r="D194" s="20" t="s">
        <v>20</v>
      </c>
      <c r="E194" s="17">
        <v>15</v>
      </c>
      <c r="F194" s="18">
        <v>50</v>
      </c>
      <c r="G194" s="35"/>
      <c r="H194" s="35"/>
      <c r="I194" s="27" t="e">
        <f t="shared" si="2"/>
        <v>#DIV/0!</v>
      </c>
    </row>
    <row r="195" ht="21.95" hidden="1" customHeight="1" spans="1:9">
      <c r="A195" s="15"/>
      <c r="B195" s="15" t="s">
        <v>30</v>
      </c>
      <c r="C195" s="15"/>
      <c r="D195" s="20" t="s">
        <v>22</v>
      </c>
      <c r="E195" s="17">
        <v>128</v>
      </c>
      <c r="F195" s="18">
        <v>151.03</v>
      </c>
      <c r="G195" s="34"/>
      <c r="H195" s="34"/>
      <c r="I195" s="27" t="e">
        <f t="shared" si="2"/>
        <v>#DIV/0!</v>
      </c>
    </row>
    <row r="196" ht="21.95" hidden="1" customHeight="1" spans="1:9">
      <c r="A196" s="15" t="s">
        <v>188</v>
      </c>
      <c r="B196" s="15" t="s">
        <v>46</v>
      </c>
      <c r="C196" s="15" t="s">
        <v>14</v>
      </c>
      <c r="D196" s="29" t="s">
        <v>192</v>
      </c>
      <c r="E196" s="17">
        <v>128</v>
      </c>
      <c r="F196" s="18">
        <v>151.03</v>
      </c>
      <c r="G196" s="34"/>
      <c r="H196" s="34"/>
      <c r="I196" s="27" t="e">
        <f t="shared" si="2"/>
        <v>#DIV/0!</v>
      </c>
    </row>
    <row r="197" ht="21.95" hidden="1" customHeight="1" spans="1:9">
      <c r="A197" s="15"/>
      <c r="B197" s="15" t="s">
        <v>52</v>
      </c>
      <c r="C197" s="15"/>
      <c r="D197" s="20" t="s">
        <v>33</v>
      </c>
      <c r="E197" s="17">
        <v>152</v>
      </c>
      <c r="F197" s="18">
        <v>195.82</v>
      </c>
      <c r="G197" s="34"/>
      <c r="H197" s="34"/>
      <c r="I197" s="27" t="e">
        <f>(H197/G197-1)*100</f>
        <v>#DIV/0!</v>
      </c>
    </row>
    <row r="198" ht="21.95" hidden="1" customHeight="1" spans="1:9">
      <c r="A198" s="15" t="s">
        <v>188</v>
      </c>
      <c r="B198" s="15" t="s">
        <v>53</v>
      </c>
      <c r="C198" s="15" t="s">
        <v>14</v>
      </c>
      <c r="D198" s="22" t="s">
        <v>193</v>
      </c>
      <c r="E198" s="17">
        <v>75</v>
      </c>
      <c r="F198" s="18">
        <v>95.82</v>
      </c>
      <c r="G198" s="30"/>
      <c r="H198" s="30"/>
      <c r="I198" s="27" t="e">
        <f>(H198/G198-1)*100</f>
        <v>#DIV/0!</v>
      </c>
    </row>
    <row r="199" ht="21.95" hidden="1" customHeight="1" spans="1:9">
      <c r="A199" s="15" t="s">
        <v>188</v>
      </c>
      <c r="B199" s="15" t="s">
        <v>59</v>
      </c>
      <c r="C199" s="15" t="s">
        <v>14</v>
      </c>
      <c r="D199" s="22" t="s">
        <v>194</v>
      </c>
      <c r="E199" s="17">
        <v>115</v>
      </c>
      <c r="F199" s="18">
        <v>126.32</v>
      </c>
      <c r="G199" s="34">
        <f>SUM(G200:G204)</f>
        <v>455</v>
      </c>
      <c r="H199" s="34">
        <f>SUM(H200:H204)</f>
        <v>480</v>
      </c>
      <c r="I199" s="27">
        <f t="shared" ref="I199:I258" si="3">(H199/G199-1)*100</f>
        <v>5.4945054945055</v>
      </c>
    </row>
    <row r="200" ht="21.95" hidden="1" customHeight="1" spans="1:9">
      <c r="A200" s="15" t="s">
        <v>188</v>
      </c>
      <c r="B200" s="15" t="s">
        <v>59</v>
      </c>
      <c r="C200" s="15" t="s">
        <v>19</v>
      </c>
      <c r="D200" s="21" t="s">
        <v>18</v>
      </c>
      <c r="E200" s="17">
        <v>157</v>
      </c>
      <c r="F200" s="18">
        <v>155</v>
      </c>
      <c r="G200" s="21">
        <v>455</v>
      </c>
      <c r="H200" s="21">
        <v>480</v>
      </c>
      <c r="I200" s="27">
        <f t="shared" si="3"/>
        <v>5.4945054945055</v>
      </c>
    </row>
    <row r="201" ht="21.95" hidden="1" customHeight="1" spans="1:9">
      <c r="A201" s="15" t="s">
        <v>188</v>
      </c>
      <c r="B201" s="15" t="s">
        <v>59</v>
      </c>
      <c r="C201" s="15" t="s">
        <v>30</v>
      </c>
      <c r="D201" s="20" t="s">
        <v>20</v>
      </c>
      <c r="E201" s="17">
        <v>149</v>
      </c>
      <c r="F201" s="18">
        <v>62.5</v>
      </c>
      <c r="G201" s="21"/>
      <c r="H201" s="21"/>
      <c r="I201" s="27" t="e">
        <f t="shared" si="3"/>
        <v>#DIV/0!</v>
      </c>
    </row>
    <row r="202" ht="21.95" hidden="1" customHeight="1" spans="1:9">
      <c r="A202" s="15" t="s">
        <v>188</v>
      </c>
      <c r="B202" s="15" t="s">
        <v>59</v>
      </c>
      <c r="C202" s="15" t="s">
        <v>39</v>
      </c>
      <c r="D202" s="20" t="s">
        <v>22</v>
      </c>
      <c r="E202" s="17">
        <v>129</v>
      </c>
      <c r="F202" s="18">
        <v>137.5</v>
      </c>
      <c r="G202" s="21"/>
      <c r="H202" s="21"/>
      <c r="I202" s="27" t="e">
        <f t="shared" si="3"/>
        <v>#DIV/0!</v>
      </c>
    </row>
    <row r="203" ht="21.95" hidden="1" customHeight="1" spans="1:9">
      <c r="A203" s="15"/>
      <c r="B203" s="15" t="s">
        <v>39</v>
      </c>
      <c r="C203" s="15"/>
      <c r="D203" s="20" t="s">
        <v>33</v>
      </c>
      <c r="E203" s="17">
        <v>11071</v>
      </c>
      <c r="F203" s="18">
        <f>8844.49+569.5+200</f>
        <v>9613.99</v>
      </c>
      <c r="G203" s="21"/>
      <c r="H203" s="21"/>
      <c r="I203" s="27" t="e">
        <f t="shared" si="3"/>
        <v>#DIV/0!</v>
      </c>
    </row>
    <row r="204" ht="21.95" hidden="1" customHeight="1" spans="1:9">
      <c r="A204" s="15" t="s">
        <v>188</v>
      </c>
      <c r="B204" s="15" t="s">
        <v>138</v>
      </c>
      <c r="C204" s="15" t="s">
        <v>39</v>
      </c>
      <c r="D204" s="22" t="s">
        <v>195</v>
      </c>
      <c r="E204" s="17">
        <v>10971</v>
      </c>
      <c r="F204" s="18">
        <f>8844.49+569.5+200</f>
        <v>9613.99</v>
      </c>
      <c r="G204" s="21"/>
      <c r="H204" s="21"/>
      <c r="I204" s="27" t="e">
        <f t="shared" si="3"/>
        <v>#DIV/0!</v>
      </c>
    </row>
    <row r="205" ht="21.95" hidden="1" customHeight="1" spans="1:9">
      <c r="A205" s="15" t="s">
        <v>196</v>
      </c>
      <c r="B205" s="15"/>
      <c r="C205" s="15"/>
      <c r="D205" s="22" t="s">
        <v>197</v>
      </c>
      <c r="E205" s="17">
        <v>10577</v>
      </c>
      <c r="F205" s="18">
        <v>10825.91</v>
      </c>
      <c r="G205" s="21">
        <f>SUM(G206:G210)</f>
        <v>163</v>
      </c>
      <c r="H205" s="21">
        <f>SUM(H206:H210)</f>
        <v>170</v>
      </c>
      <c r="I205" s="27">
        <f t="shared" si="3"/>
        <v>4.29447852760736</v>
      </c>
    </row>
    <row r="206" ht="21.95" hidden="1" customHeight="1" spans="1:9">
      <c r="A206" s="15"/>
      <c r="B206" s="15" t="s">
        <v>14</v>
      </c>
      <c r="C206" s="15"/>
      <c r="D206" s="22" t="s">
        <v>18</v>
      </c>
      <c r="E206" s="17">
        <v>4361</v>
      </c>
      <c r="F206" s="18">
        <f>2921.25+2200</f>
        <v>5121.25</v>
      </c>
      <c r="G206" s="21">
        <v>85</v>
      </c>
      <c r="H206" s="21">
        <v>90</v>
      </c>
      <c r="I206" s="27">
        <f t="shared" si="3"/>
        <v>5.88235294117647</v>
      </c>
    </row>
    <row r="207" ht="21.95" hidden="1" customHeight="1" spans="1:9">
      <c r="A207" s="15" t="s">
        <v>198</v>
      </c>
      <c r="B207" s="15" t="s">
        <v>17</v>
      </c>
      <c r="C207" s="15" t="s">
        <v>14</v>
      </c>
      <c r="D207" s="20" t="s">
        <v>20</v>
      </c>
      <c r="E207" s="17">
        <v>554</v>
      </c>
      <c r="F207" s="18">
        <v>383.89</v>
      </c>
      <c r="G207" s="21"/>
      <c r="H207" s="21"/>
      <c r="I207" s="27" t="e">
        <f t="shared" si="3"/>
        <v>#DIV/0!</v>
      </c>
    </row>
    <row r="208" ht="21.95" hidden="1" customHeight="1" spans="1:9">
      <c r="A208" s="15" t="s">
        <v>198</v>
      </c>
      <c r="B208" s="15" t="s">
        <v>17</v>
      </c>
      <c r="C208" s="15" t="s">
        <v>19</v>
      </c>
      <c r="D208" s="20" t="s">
        <v>22</v>
      </c>
      <c r="E208" s="17">
        <v>99</v>
      </c>
      <c r="F208" s="18">
        <v>299.99</v>
      </c>
      <c r="G208" s="33"/>
      <c r="H208" s="33"/>
      <c r="I208" s="27" t="e">
        <f t="shared" si="3"/>
        <v>#DIV/0!</v>
      </c>
    </row>
    <row r="209" ht="21.95" hidden="1" customHeight="1" spans="1:9">
      <c r="A209" s="15" t="s">
        <v>198</v>
      </c>
      <c r="B209" s="15" t="s">
        <v>17</v>
      </c>
      <c r="C209" s="15" t="s">
        <v>21</v>
      </c>
      <c r="D209" s="29" t="s">
        <v>199</v>
      </c>
      <c r="E209" s="17">
        <v>489</v>
      </c>
      <c r="F209" s="18">
        <v>533.83</v>
      </c>
      <c r="G209" s="33">
        <v>78</v>
      </c>
      <c r="H209" s="33">
        <v>80</v>
      </c>
      <c r="I209" s="27">
        <f t="shared" si="3"/>
        <v>2.56410256410255</v>
      </c>
    </row>
    <row r="210" ht="21.95" hidden="1" customHeight="1" spans="1:9">
      <c r="A210" s="15" t="s">
        <v>198</v>
      </c>
      <c r="B210" s="15" t="s">
        <v>17</v>
      </c>
      <c r="C210" s="15" t="s">
        <v>23</v>
      </c>
      <c r="D210" s="29" t="s">
        <v>200</v>
      </c>
      <c r="E210" s="17"/>
      <c r="F210" s="18">
        <v>70</v>
      </c>
      <c r="G210" s="33"/>
      <c r="H210" s="33"/>
      <c r="I210" s="27" t="e">
        <f t="shared" si="3"/>
        <v>#DIV/0!</v>
      </c>
    </row>
    <row r="211" ht="21.95" hidden="1" customHeight="1" spans="1:9">
      <c r="A211" s="15" t="s">
        <v>198</v>
      </c>
      <c r="B211" s="15" t="s">
        <v>17</v>
      </c>
      <c r="C211" s="15" t="s">
        <v>165</v>
      </c>
      <c r="D211" s="20" t="s">
        <v>33</v>
      </c>
      <c r="E211" s="17">
        <v>300</v>
      </c>
      <c r="F211" s="18">
        <v>226.62</v>
      </c>
      <c r="G211" s="21"/>
      <c r="H211" s="21"/>
      <c r="I211" s="27" t="e">
        <f t="shared" si="3"/>
        <v>#DIV/0!</v>
      </c>
    </row>
    <row r="212" ht="21.95" hidden="1" customHeight="1" spans="1:9">
      <c r="A212" s="15" t="s">
        <v>198</v>
      </c>
      <c r="B212" s="15" t="s">
        <v>17</v>
      </c>
      <c r="C212" s="15" t="s">
        <v>70</v>
      </c>
      <c r="D212" s="22" t="s">
        <v>201</v>
      </c>
      <c r="E212" s="17">
        <v>365</v>
      </c>
      <c r="F212" s="18">
        <v>508.63</v>
      </c>
      <c r="G212" s="21"/>
      <c r="H212" s="21"/>
      <c r="I212" s="27" t="e">
        <f t="shared" si="3"/>
        <v>#DIV/0!</v>
      </c>
    </row>
    <row r="213" ht="21.95" hidden="1" customHeight="1" spans="1:9">
      <c r="A213" s="15" t="s">
        <v>198</v>
      </c>
      <c r="B213" s="15" t="s">
        <v>17</v>
      </c>
      <c r="C213" s="15" t="s">
        <v>154</v>
      </c>
      <c r="D213" s="22" t="s">
        <v>202</v>
      </c>
      <c r="E213" s="17">
        <v>133</v>
      </c>
      <c r="F213" s="18">
        <v>110.25</v>
      </c>
      <c r="G213" s="34"/>
      <c r="H213" s="34"/>
      <c r="I213" s="27" t="e">
        <f t="shared" si="3"/>
        <v>#DIV/0!</v>
      </c>
    </row>
    <row r="214" ht="21.95" hidden="1" customHeight="1" spans="1:9">
      <c r="A214" s="15" t="s">
        <v>198</v>
      </c>
      <c r="B214" s="15" t="s">
        <v>17</v>
      </c>
      <c r="C214" s="15" t="s">
        <v>39</v>
      </c>
      <c r="D214" s="22" t="s">
        <v>18</v>
      </c>
      <c r="E214" s="17">
        <v>2421</v>
      </c>
      <c r="F214" s="18">
        <f>788.04+2200</f>
        <v>2988.04</v>
      </c>
      <c r="G214" s="34"/>
      <c r="H214" s="34"/>
      <c r="I214" s="27" t="e">
        <f t="shared" si="3"/>
        <v>#DIV/0!</v>
      </c>
    </row>
    <row r="215" ht="21.95" hidden="1" customHeight="1" spans="1:9">
      <c r="A215" s="15"/>
      <c r="B215" s="15" t="s">
        <v>19</v>
      </c>
      <c r="C215" s="15"/>
      <c r="D215" s="21" t="s">
        <v>20</v>
      </c>
      <c r="E215" s="17">
        <v>1286</v>
      </c>
      <c r="F215" s="18">
        <v>1619.23</v>
      </c>
      <c r="G215" s="34"/>
      <c r="H215" s="34"/>
      <c r="I215" s="27" t="e">
        <f t="shared" si="3"/>
        <v>#DIV/0!</v>
      </c>
    </row>
    <row r="216" ht="21.95" hidden="1" customHeight="1" spans="1:9">
      <c r="A216" s="15" t="s">
        <v>198</v>
      </c>
      <c r="B216" s="15" t="s">
        <v>26</v>
      </c>
      <c r="C216" s="15" t="s">
        <v>21</v>
      </c>
      <c r="D216" s="20" t="s">
        <v>22</v>
      </c>
      <c r="E216" s="17">
        <v>35</v>
      </c>
      <c r="F216" s="18">
        <v>80</v>
      </c>
      <c r="G216" s="34"/>
      <c r="H216" s="34"/>
      <c r="I216" s="27" t="e">
        <f t="shared" si="3"/>
        <v>#DIV/0!</v>
      </c>
    </row>
    <row r="217" ht="21.95" hidden="1" customHeight="1" spans="1:9">
      <c r="A217" s="15" t="s">
        <v>198</v>
      </c>
      <c r="B217" s="15" t="s">
        <v>26</v>
      </c>
      <c r="C217" s="15" t="s">
        <v>30</v>
      </c>
      <c r="D217" s="20" t="s">
        <v>33</v>
      </c>
      <c r="E217" s="17">
        <v>1225</v>
      </c>
      <c r="F217" s="18">
        <v>1530.04</v>
      </c>
      <c r="G217" s="35"/>
      <c r="H217" s="35"/>
      <c r="I217" s="27" t="e">
        <f t="shared" si="3"/>
        <v>#DIV/0!</v>
      </c>
    </row>
    <row r="218" ht="21.95" hidden="1" customHeight="1" spans="1:9">
      <c r="A218" s="15" t="s">
        <v>198</v>
      </c>
      <c r="B218" s="15" t="s">
        <v>26</v>
      </c>
      <c r="C218" s="15" t="s">
        <v>39</v>
      </c>
      <c r="D218" s="20" t="s">
        <v>203</v>
      </c>
      <c r="E218" s="17">
        <v>26</v>
      </c>
      <c r="F218" s="18">
        <v>9.19</v>
      </c>
      <c r="G218" s="35"/>
      <c r="H218" s="35"/>
      <c r="I218" s="27" t="e">
        <f t="shared" si="3"/>
        <v>#DIV/0!</v>
      </c>
    </row>
    <row r="219" ht="21.95" hidden="1" customHeight="1" spans="1:9">
      <c r="A219" s="15"/>
      <c r="B219" s="15" t="s">
        <v>32</v>
      </c>
      <c r="C219" s="15"/>
      <c r="D219" s="22" t="s">
        <v>204</v>
      </c>
      <c r="E219" s="17">
        <v>1100</v>
      </c>
      <c r="F219" s="18">
        <v>1453.04</v>
      </c>
      <c r="G219" s="35"/>
      <c r="H219" s="35">
        <f>SUM(H220:H224)</f>
        <v>526</v>
      </c>
      <c r="I219" s="27"/>
    </row>
    <row r="220" ht="21.95" hidden="1" customHeight="1" spans="1:9">
      <c r="A220" s="15" t="s">
        <v>198</v>
      </c>
      <c r="B220" s="15" t="s">
        <v>34</v>
      </c>
      <c r="C220" s="15" t="s">
        <v>14</v>
      </c>
      <c r="D220" s="22" t="s">
        <v>18</v>
      </c>
      <c r="E220" s="17">
        <v>125</v>
      </c>
      <c r="F220" s="18">
        <v>144.32</v>
      </c>
      <c r="G220" s="35"/>
      <c r="H220" s="35">
        <f>-80+606</f>
        <v>526</v>
      </c>
      <c r="I220" s="27"/>
    </row>
    <row r="221" ht="21.95" hidden="1" customHeight="1" spans="1:9">
      <c r="A221" s="15" t="s">
        <v>198</v>
      </c>
      <c r="B221" s="15" t="s">
        <v>34</v>
      </c>
      <c r="C221" s="15" t="s">
        <v>30</v>
      </c>
      <c r="D221" s="22" t="s">
        <v>20</v>
      </c>
      <c r="E221" s="17">
        <v>200</v>
      </c>
      <c r="F221" s="18">
        <v>15</v>
      </c>
      <c r="G221" s="35"/>
      <c r="H221" s="35"/>
      <c r="I221" s="27"/>
    </row>
    <row r="222" ht="21.95" hidden="1" customHeight="1" spans="1:9">
      <c r="A222" s="15" t="s">
        <v>198</v>
      </c>
      <c r="B222" s="15" t="s">
        <v>34</v>
      </c>
      <c r="C222" s="15" t="s">
        <v>52</v>
      </c>
      <c r="D222" s="20" t="s">
        <v>22</v>
      </c>
      <c r="E222" s="17">
        <v>52</v>
      </c>
      <c r="F222" s="18">
        <v>87.2</v>
      </c>
      <c r="G222" s="35"/>
      <c r="H222" s="35"/>
      <c r="I222" s="27"/>
    </row>
    <row r="223" ht="21.95" hidden="1" customHeight="1" spans="1:9">
      <c r="A223" s="15" t="s">
        <v>198</v>
      </c>
      <c r="B223" s="15" t="s">
        <v>34</v>
      </c>
      <c r="C223" s="15" t="s">
        <v>37</v>
      </c>
      <c r="D223" s="20" t="s">
        <v>33</v>
      </c>
      <c r="E223" s="17">
        <v>48</v>
      </c>
      <c r="F223" s="18">
        <v>308.38</v>
      </c>
      <c r="G223" s="35"/>
      <c r="H223" s="35"/>
      <c r="I223" s="27"/>
    </row>
    <row r="224" ht="21.95" hidden="1" customHeight="1" spans="1:9">
      <c r="A224" s="15" t="s">
        <v>198</v>
      </c>
      <c r="B224" s="15" t="s">
        <v>34</v>
      </c>
      <c r="C224" s="15" t="s">
        <v>23</v>
      </c>
      <c r="D224" s="20" t="s">
        <v>205</v>
      </c>
      <c r="E224" s="17">
        <v>363</v>
      </c>
      <c r="F224" s="18">
        <v>604.1</v>
      </c>
      <c r="G224" s="35"/>
      <c r="H224" s="35"/>
      <c r="I224" s="27"/>
    </row>
    <row r="225" ht="21.95" hidden="1" customHeight="1" spans="1:9">
      <c r="A225" s="15" t="s">
        <v>198</v>
      </c>
      <c r="B225" s="15" t="s">
        <v>34</v>
      </c>
      <c r="C225" s="15" t="s">
        <v>39</v>
      </c>
      <c r="D225" s="29" t="s">
        <v>206</v>
      </c>
      <c r="E225" s="17">
        <v>312</v>
      </c>
      <c r="F225" s="18">
        <v>294.04</v>
      </c>
      <c r="G225" s="34"/>
      <c r="H225" s="34">
        <v>80</v>
      </c>
      <c r="I225" s="27"/>
    </row>
    <row r="226" ht="21.95" hidden="1" customHeight="1" spans="1:9">
      <c r="A226" s="15"/>
      <c r="B226" s="15" t="s">
        <v>21</v>
      </c>
      <c r="C226" s="15"/>
      <c r="D226" s="29" t="s">
        <v>18</v>
      </c>
      <c r="E226" s="17">
        <v>2420</v>
      </c>
      <c r="F226" s="18">
        <v>1971.67</v>
      </c>
      <c r="G226" s="34"/>
      <c r="H226" s="34">
        <v>80</v>
      </c>
      <c r="I226" s="27"/>
    </row>
    <row r="227" ht="21.95" hidden="1" customHeight="1" spans="1:9">
      <c r="A227" s="15" t="s">
        <v>198</v>
      </c>
      <c r="B227" s="15" t="s">
        <v>42</v>
      </c>
      <c r="C227" s="15" t="s">
        <v>21</v>
      </c>
      <c r="D227" s="29" t="s">
        <v>20</v>
      </c>
      <c r="E227" s="17">
        <v>849</v>
      </c>
      <c r="F227" s="18">
        <v>414.84</v>
      </c>
      <c r="G227" s="34"/>
      <c r="H227" s="34"/>
      <c r="I227" s="27"/>
    </row>
    <row r="228" ht="21.95" hidden="1" customHeight="1" spans="1:9">
      <c r="A228" s="15" t="s">
        <v>198</v>
      </c>
      <c r="B228" s="15" t="s">
        <v>42</v>
      </c>
      <c r="C228" s="15" t="s">
        <v>30</v>
      </c>
      <c r="D228" s="29" t="s">
        <v>22</v>
      </c>
      <c r="E228" s="17">
        <v>761</v>
      </c>
      <c r="F228" s="18">
        <v>865.97</v>
      </c>
      <c r="G228" s="34"/>
      <c r="H228" s="34"/>
      <c r="I228" s="27"/>
    </row>
    <row r="229" ht="21.95" hidden="1" customHeight="1" spans="1:9">
      <c r="A229" s="15" t="s">
        <v>198</v>
      </c>
      <c r="B229" s="15" t="s">
        <v>42</v>
      </c>
      <c r="C229" s="15" t="s">
        <v>37</v>
      </c>
      <c r="D229" s="29" t="s">
        <v>33</v>
      </c>
      <c r="E229" s="17">
        <v>182</v>
      </c>
      <c r="F229" s="18">
        <v>129.62</v>
      </c>
      <c r="G229" s="21"/>
      <c r="H229" s="21"/>
      <c r="I229" s="27"/>
    </row>
    <row r="230" ht="21.95" hidden="1" customHeight="1" spans="1:9">
      <c r="A230" s="15" t="s">
        <v>198</v>
      </c>
      <c r="B230" s="15" t="s">
        <v>42</v>
      </c>
      <c r="C230" s="15" t="s">
        <v>23</v>
      </c>
      <c r="D230" s="29" t="s">
        <v>207</v>
      </c>
      <c r="E230" s="17">
        <v>400</v>
      </c>
      <c r="F230" s="18">
        <v>405</v>
      </c>
      <c r="G230" s="21"/>
      <c r="H230" s="21"/>
      <c r="I230" s="27"/>
    </row>
    <row r="231" ht="21.95" hidden="1" customHeight="1" spans="1:9">
      <c r="A231" s="15" t="s">
        <v>198</v>
      </c>
      <c r="B231" s="15" t="s">
        <v>42</v>
      </c>
      <c r="C231" s="15" t="s">
        <v>165</v>
      </c>
      <c r="D231" s="29" t="s">
        <v>208</v>
      </c>
      <c r="E231" s="17">
        <v>18</v>
      </c>
      <c r="F231" s="18">
        <v>12</v>
      </c>
      <c r="G231" s="21">
        <f>SUM(G232:G247)</f>
        <v>1942</v>
      </c>
      <c r="H231" s="21">
        <f>SUM(H232:H247)</f>
        <v>1992</v>
      </c>
      <c r="I231" s="27">
        <f t="shared" si="3"/>
        <v>2.57466529351185</v>
      </c>
    </row>
    <row r="232" ht="21.95" hidden="1" customHeight="1" spans="1:9">
      <c r="A232" s="15" t="s">
        <v>198</v>
      </c>
      <c r="B232" s="15" t="s">
        <v>42</v>
      </c>
      <c r="C232" s="15" t="s">
        <v>39</v>
      </c>
      <c r="D232" s="29" t="s">
        <v>18</v>
      </c>
      <c r="E232" s="17">
        <v>211</v>
      </c>
      <c r="F232" s="18">
        <v>144.24</v>
      </c>
      <c r="G232" s="21">
        <v>1900</v>
      </c>
      <c r="H232" s="21">
        <v>1950</v>
      </c>
      <c r="I232" s="27">
        <f t="shared" si="3"/>
        <v>2.63157894736843</v>
      </c>
    </row>
    <row r="233" ht="21.95" hidden="1" customHeight="1" spans="1:9">
      <c r="A233" s="15"/>
      <c r="B233" s="15" t="s">
        <v>39</v>
      </c>
      <c r="C233" s="15"/>
      <c r="D233" s="29" t="s">
        <v>20</v>
      </c>
      <c r="E233" s="17">
        <v>1211</v>
      </c>
      <c r="F233" s="18">
        <f>2860.72-2200</f>
        <v>660.72</v>
      </c>
      <c r="G233" s="21"/>
      <c r="H233" s="21"/>
      <c r="I233" s="27" t="e">
        <f t="shared" si="3"/>
        <v>#DIV/0!</v>
      </c>
    </row>
    <row r="234" ht="21.95" hidden="1" customHeight="1" spans="1:9">
      <c r="A234" s="15" t="s">
        <v>198</v>
      </c>
      <c r="B234" s="15" t="s">
        <v>138</v>
      </c>
      <c r="C234" s="15" t="s">
        <v>39</v>
      </c>
      <c r="D234" s="29" t="s">
        <v>22</v>
      </c>
      <c r="E234" s="17">
        <v>1211</v>
      </c>
      <c r="F234" s="18">
        <v>660.72</v>
      </c>
      <c r="G234" s="21"/>
      <c r="H234" s="21"/>
      <c r="I234" s="27" t="e">
        <f t="shared" si="3"/>
        <v>#DIV/0!</v>
      </c>
    </row>
    <row r="235" ht="21.95" hidden="1" customHeight="1" spans="1:9">
      <c r="A235" s="15" t="s">
        <v>209</v>
      </c>
      <c r="B235" s="15"/>
      <c r="C235" s="15"/>
      <c r="D235" s="29" t="s">
        <v>210</v>
      </c>
      <c r="E235" s="17">
        <v>82216</v>
      </c>
      <c r="F235" s="18">
        <v>95092.82</v>
      </c>
      <c r="G235" s="21"/>
      <c r="H235" s="21"/>
      <c r="I235" s="27" t="e">
        <f t="shared" si="3"/>
        <v>#DIV/0!</v>
      </c>
    </row>
    <row r="236" ht="21.95" hidden="1" customHeight="1" spans="1:9">
      <c r="A236" s="15"/>
      <c r="B236" s="15" t="s">
        <v>14</v>
      </c>
      <c r="C236" s="15"/>
      <c r="D236" s="29" t="s">
        <v>211</v>
      </c>
      <c r="E236" s="17">
        <v>3059</v>
      </c>
      <c r="F236" s="18">
        <v>3306.23</v>
      </c>
      <c r="G236" s="21"/>
      <c r="H236" s="21"/>
      <c r="I236" s="27" t="e">
        <f t="shared" si="3"/>
        <v>#DIV/0!</v>
      </c>
    </row>
    <row r="237" ht="21.95" hidden="1" customHeight="1" spans="1:9">
      <c r="A237" s="15" t="s">
        <v>212</v>
      </c>
      <c r="B237" s="15" t="s">
        <v>17</v>
      </c>
      <c r="C237" s="15" t="s">
        <v>14</v>
      </c>
      <c r="D237" s="29" t="s">
        <v>213</v>
      </c>
      <c r="E237" s="17">
        <v>1466</v>
      </c>
      <c r="F237" s="18">
        <v>1634.89</v>
      </c>
      <c r="G237" s="21"/>
      <c r="H237" s="21"/>
      <c r="I237" s="27" t="e">
        <f t="shared" si="3"/>
        <v>#DIV/0!</v>
      </c>
    </row>
    <row r="238" ht="21.95" hidden="1" customHeight="1" spans="1:9">
      <c r="A238" s="15" t="s">
        <v>212</v>
      </c>
      <c r="B238" s="15" t="s">
        <v>17</v>
      </c>
      <c r="C238" s="15" t="s">
        <v>19</v>
      </c>
      <c r="D238" s="29" t="s">
        <v>214</v>
      </c>
      <c r="E238" s="17">
        <v>716</v>
      </c>
      <c r="F238" s="18">
        <v>22.77</v>
      </c>
      <c r="G238" s="21"/>
      <c r="H238" s="21"/>
      <c r="I238" s="27" t="e">
        <f t="shared" si="3"/>
        <v>#DIV/0!</v>
      </c>
    </row>
    <row r="239" ht="21.95" hidden="1" customHeight="1" spans="1:9">
      <c r="A239" s="15" t="s">
        <v>212</v>
      </c>
      <c r="B239" s="15" t="s">
        <v>17</v>
      </c>
      <c r="C239" s="15" t="s">
        <v>21</v>
      </c>
      <c r="D239" s="29" t="s">
        <v>84</v>
      </c>
      <c r="E239" s="17">
        <v>16</v>
      </c>
      <c r="F239" s="18">
        <v>226.43</v>
      </c>
      <c r="G239" s="21"/>
      <c r="H239" s="21"/>
      <c r="I239" s="27" t="e">
        <f t="shared" si="3"/>
        <v>#DIV/0!</v>
      </c>
    </row>
    <row r="240" ht="21.95" hidden="1" customHeight="1" spans="1:9">
      <c r="A240" s="15"/>
      <c r="B240" s="15"/>
      <c r="C240" s="15"/>
      <c r="D240" s="29" t="s">
        <v>215</v>
      </c>
      <c r="E240" s="17"/>
      <c r="F240" s="18"/>
      <c r="G240" s="21"/>
      <c r="H240" s="21"/>
      <c r="I240" s="27" t="e">
        <f t="shared" si="3"/>
        <v>#DIV/0!</v>
      </c>
    </row>
    <row r="241" ht="21.95" hidden="1" customHeight="1" spans="1:9">
      <c r="A241" s="15" t="s">
        <v>212</v>
      </c>
      <c r="B241" s="15" t="s">
        <v>17</v>
      </c>
      <c r="C241" s="15" t="s">
        <v>52</v>
      </c>
      <c r="D241" s="29" t="s">
        <v>216</v>
      </c>
      <c r="E241" s="17"/>
      <c r="F241" s="18">
        <v>15</v>
      </c>
      <c r="G241" s="21"/>
      <c r="H241" s="21"/>
      <c r="I241" s="27" t="e">
        <f t="shared" si="3"/>
        <v>#DIV/0!</v>
      </c>
    </row>
    <row r="242" ht="21.95" hidden="1" customHeight="1" spans="1:9">
      <c r="A242" s="15" t="s">
        <v>212</v>
      </c>
      <c r="B242" s="15" t="s">
        <v>17</v>
      </c>
      <c r="C242" s="15" t="s">
        <v>165</v>
      </c>
      <c r="D242" s="29" t="s">
        <v>217</v>
      </c>
      <c r="E242" s="17">
        <v>614</v>
      </c>
      <c r="F242" s="18">
        <v>897.36</v>
      </c>
      <c r="G242" s="21"/>
      <c r="H242" s="21"/>
      <c r="I242" s="27" t="e">
        <f t="shared" si="3"/>
        <v>#DIV/0!</v>
      </c>
    </row>
    <row r="243" ht="21.95" hidden="1" customHeight="1" spans="1:9">
      <c r="A243" s="15" t="s">
        <v>212</v>
      </c>
      <c r="B243" s="15" t="s">
        <v>17</v>
      </c>
      <c r="C243" s="15" t="s">
        <v>66</v>
      </c>
      <c r="D243" s="29" t="s">
        <v>218</v>
      </c>
      <c r="E243" s="17">
        <v>8</v>
      </c>
      <c r="F243" s="18">
        <v>8</v>
      </c>
      <c r="G243" s="21"/>
      <c r="H243" s="21"/>
      <c r="I243" s="27" t="e">
        <f t="shared" si="3"/>
        <v>#DIV/0!</v>
      </c>
    </row>
    <row r="244" ht="21.95" hidden="1" customHeight="1" spans="1:9">
      <c r="A244" s="15" t="s">
        <v>212</v>
      </c>
      <c r="B244" s="15" t="s">
        <v>17</v>
      </c>
      <c r="C244" s="15" t="s">
        <v>70</v>
      </c>
      <c r="D244" s="29" t="s">
        <v>219</v>
      </c>
      <c r="E244" s="17">
        <v>1</v>
      </c>
      <c r="F244" s="18">
        <v>2</v>
      </c>
      <c r="G244" s="21"/>
      <c r="H244" s="21"/>
      <c r="I244" s="27" t="e">
        <f t="shared" si="3"/>
        <v>#DIV/0!</v>
      </c>
    </row>
    <row r="245" ht="21.95" hidden="1" customHeight="1" spans="1:9">
      <c r="A245" s="15" t="s">
        <v>212</v>
      </c>
      <c r="B245" s="15" t="s">
        <v>17</v>
      </c>
      <c r="C245" s="15" t="s">
        <v>154</v>
      </c>
      <c r="D245" s="29" t="s">
        <v>220</v>
      </c>
      <c r="E245" s="17">
        <v>12</v>
      </c>
      <c r="F245" s="18">
        <v>12</v>
      </c>
      <c r="G245" s="21"/>
      <c r="H245" s="21"/>
      <c r="I245" s="27" t="e">
        <f t="shared" si="3"/>
        <v>#DIV/0!</v>
      </c>
    </row>
    <row r="246" ht="21.95" hidden="1" customHeight="1" spans="1:9">
      <c r="A246" s="15" t="s">
        <v>212</v>
      </c>
      <c r="B246" s="15" t="s">
        <v>17</v>
      </c>
      <c r="C246" s="15" t="s">
        <v>39</v>
      </c>
      <c r="D246" s="29" t="s">
        <v>33</v>
      </c>
      <c r="E246" s="17">
        <v>175</v>
      </c>
      <c r="F246" s="18">
        <v>408.78</v>
      </c>
      <c r="G246" s="21"/>
      <c r="H246" s="21"/>
      <c r="I246" s="27" t="e">
        <f t="shared" si="3"/>
        <v>#DIV/0!</v>
      </c>
    </row>
    <row r="247" ht="21.95" hidden="1" customHeight="1" spans="1:9">
      <c r="A247" s="15"/>
      <c r="B247" s="15" t="s">
        <v>19</v>
      </c>
      <c r="C247" s="15"/>
      <c r="D247" s="29" t="s">
        <v>221</v>
      </c>
      <c r="E247" s="17">
        <v>2033</v>
      </c>
      <c r="F247" s="18">
        <v>3520.42</v>
      </c>
      <c r="G247" s="21">
        <v>42</v>
      </c>
      <c r="H247" s="21">
        <v>42</v>
      </c>
      <c r="I247" s="27">
        <f t="shared" si="3"/>
        <v>0</v>
      </c>
    </row>
    <row r="248" ht="21.95" hidden="1" customHeight="1" spans="1:9">
      <c r="A248" s="15" t="s">
        <v>212</v>
      </c>
      <c r="B248" s="15" t="s">
        <v>26</v>
      </c>
      <c r="C248" s="15" t="s">
        <v>14</v>
      </c>
      <c r="D248" s="22" t="s">
        <v>222</v>
      </c>
      <c r="E248" s="17">
        <v>421</v>
      </c>
      <c r="F248" s="18">
        <v>463.9</v>
      </c>
      <c r="G248" s="21"/>
      <c r="H248" s="21">
        <v>80</v>
      </c>
      <c r="I248" s="27" t="e">
        <f t="shared" si="3"/>
        <v>#DIV/0!</v>
      </c>
    </row>
    <row r="249" ht="21.95" hidden="1" customHeight="1" spans="1:9">
      <c r="A249" s="15"/>
      <c r="B249" s="15"/>
      <c r="C249" s="15"/>
      <c r="D249" s="22" t="s">
        <v>223</v>
      </c>
      <c r="E249" s="17"/>
      <c r="F249" s="18"/>
      <c r="G249" s="21"/>
      <c r="H249" s="21"/>
      <c r="I249" s="27" t="e">
        <f t="shared" si="3"/>
        <v>#DIV/0!</v>
      </c>
    </row>
    <row r="250" ht="21.95" hidden="1" customHeight="1" spans="1:9">
      <c r="A250" s="15"/>
      <c r="B250" s="15"/>
      <c r="C250" s="15"/>
      <c r="D250" s="22" t="s">
        <v>224</v>
      </c>
      <c r="E250" s="17"/>
      <c r="F250" s="18"/>
      <c r="G250" s="21"/>
      <c r="H250" s="21">
        <v>80</v>
      </c>
      <c r="I250" s="27" t="e">
        <f t="shared" si="3"/>
        <v>#DIV/0!</v>
      </c>
    </row>
    <row r="251" ht="21.95" customHeight="1" spans="1:9">
      <c r="A251" s="15" t="s">
        <v>212</v>
      </c>
      <c r="B251" s="15" t="s">
        <v>26</v>
      </c>
      <c r="C251" s="15" t="s">
        <v>21</v>
      </c>
      <c r="D251" s="21" t="s">
        <v>225</v>
      </c>
      <c r="E251" s="17">
        <v>277</v>
      </c>
      <c r="F251" s="18">
        <v>277</v>
      </c>
      <c r="G251" s="21"/>
      <c r="H251" s="21"/>
      <c r="I251" s="27" t="e">
        <f t="shared" si="3"/>
        <v>#DIV/0!</v>
      </c>
    </row>
    <row r="252" ht="21.95" hidden="1" customHeight="1" spans="1:9">
      <c r="A252" s="15" t="s">
        <v>212</v>
      </c>
      <c r="B252" s="15" t="s">
        <v>26</v>
      </c>
      <c r="C252" s="15" t="s">
        <v>30</v>
      </c>
      <c r="D252" s="20" t="s">
        <v>226</v>
      </c>
      <c r="E252" s="17">
        <v>37</v>
      </c>
      <c r="F252" s="18">
        <v>42</v>
      </c>
      <c r="G252" s="21"/>
      <c r="H252" s="21"/>
      <c r="I252" s="27" t="e">
        <f t="shared" si="3"/>
        <v>#DIV/0!</v>
      </c>
    </row>
    <row r="253" ht="21.95" hidden="1" customHeight="1" spans="1:9">
      <c r="A253" s="15" t="s">
        <v>212</v>
      </c>
      <c r="B253" s="15" t="s">
        <v>26</v>
      </c>
      <c r="C253" s="15" t="s">
        <v>37</v>
      </c>
      <c r="D253" s="20" t="s">
        <v>227</v>
      </c>
      <c r="E253" s="17">
        <v>63</v>
      </c>
      <c r="F253" s="18">
        <v>23</v>
      </c>
      <c r="G253" s="21"/>
      <c r="H253" s="21"/>
      <c r="I253" s="27" t="e">
        <f t="shared" si="3"/>
        <v>#DIV/0!</v>
      </c>
    </row>
    <row r="254" ht="21.95" customHeight="1" spans="1:9">
      <c r="A254" s="15" t="s">
        <v>212</v>
      </c>
      <c r="B254" s="15" t="s">
        <v>26</v>
      </c>
      <c r="C254" s="15" t="s">
        <v>23</v>
      </c>
      <c r="D254" s="21" t="s">
        <v>228</v>
      </c>
      <c r="E254" s="17">
        <v>1023</v>
      </c>
      <c r="F254" s="18">
        <v>2523</v>
      </c>
      <c r="G254" s="21"/>
      <c r="H254" s="21"/>
      <c r="I254" s="27" t="e">
        <f t="shared" si="3"/>
        <v>#DIV/0!</v>
      </c>
    </row>
    <row r="255" ht="21.95" hidden="1" customHeight="1" spans="1:9">
      <c r="A255" s="15" t="s">
        <v>212</v>
      </c>
      <c r="B255" s="15" t="s">
        <v>26</v>
      </c>
      <c r="C255" s="15" t="s">
        <v>165</v>
      </c>
      <c r="D255" s="22" t="s">
        <v>229</v>
      </c>
      <c r="E255" s="17">
        <v>75</v>
      </c>
      <c r="F255" s="18">
        <v>75</v>
      </c>
      <c r="G255" s="21"/>
      <c r="H255" s="21"/>
      <c r="I255" s="27" t="e">
        <f t="shared" si="3"/>
        <v>#DIV/0!</v>
      </c>
    </row>
    <row r="256" ht="21.95" hidden="1" customHeight="1" spans="1:9">
      <c r="A256" s="15" t="s">
        <v>212</v>
      </c>
      <c r="B256" s="15" t="s">
        <v>26</v>
      </c>
      <c r="C256" s="15" t="s">
        <v>39</v>
      </c>
      <c r="D256" s="22" t="s">
        <v>230</v>
      </c>
      <c r="E256" s="17">
        <v>137</v>
      </c>
      <c r="F256" s="18">
        <v>116.52</v>
      </c>
      <c r="G256" s="21"/>
      <c r="H256" s="21"/>
      <c r="I256" s="27" t="e">
        <f t="shared" si="3"/>
        <v>#DIV/0!</v>
      </c>
    </row>
    <row r="257" ht="21.95" hidden="1" customHeight="1" spans="1:9">
      <c r="A257" s="15"/>
      <c r="B257" s="15" t="s">
        <v>32</v>
      </c>
      <c r="C257" s="15"/>
      <c r="D257" s="20" t="s">
        <v>231</v>
      </c>
      <c r="E257" s="17">
        <v>24457</v>
      </c>
      <c r="F257" s="18">
        <v>27919</v>
      </c>
      <c r="G257" s="21"/>
      <c r="H257" s="21"/>
      <c r="I257" s="27" t="e">
        <f t="shared" si="3"/>
        <v>#DIV/0!</v>
      </c>
    </row>
    <row r="258" ht="21.95" hidden="1" customHeight="1" spans="1:9">
      <c r="A258" s="15" t="s">
        <v>212</v>
      </c>
      <c r="B258" s="15" t="s">
        <v>34</v>
      </c>
      <c r="C258" s="15" t="s">
        <v>14</v>
      </c>
      <c r="D258" s="20" t="s">
        <v>232</v>
      </c>
      <c r="E258" s="17">
        <v>19411</v>
      </c>
      <c r="F258" s="18">
        <v>24659</v>
      </c>
      <c r="G258" s="21"/>
      <c r="H258" s="21"/>
      <c r="I258" s="27" t="e">
        <f t="shared" si="3"/>
        <v>#DIV/0!</v>
      </c>
    </row>
    <row r="259" ht="21.95" hidden="1" customHeight="1" spans="1:9">
      <c r="A259" s="15" t="s">
        <v>212</v>
      </c>
      <c r="B259" s="15" t="s">
        <v>34</v>
      </c>
      <c r="C259" s="15" t="s">
        <v>32</v>
      </c>
      <c r="D259" s="20" t="s">
        <v>233</v>
      </c>
      <c r="E259" s="17">
        <v>3788</v>
      </c>
      <c r="F259" s="18">
        <v>2910</v>
      </c>
      <c r="G259" s="21"/>
      <c r="H259" s="21"/>
      <c r="I259" s="27" t="e">
        <f t="shared" ref="I259:I312" si="4">(H259/G259-1)*100</f>
        <v>#DIV/0!</v>
      </c>
    </row>
    <row r="260" ht="21.95" hidden="1" customHeight="1" spans="1:9">
      <c r="A260" s="15" t="s">
        <v>212</v>
      </c>
      <c r="B260" s="15" t="s">
        <v>34</v>
      </c>
      <c r="C260" s="15" t="s">
        <v>21</v>
      </c>
      <c r="D260" s="22" t="s">
        <v>234</v>
      </c>
      <c r="E260" s="17">
        <v>1258</v>
      </c>
      <c r="F260" s="18">
        <v>350</v>
      </c>
      <c r="G260" s="21"/>
      <c r="H260" s="21"/>
      <c r="I260" s="27" t="e">
        <f t="shared" si="4"/>
        <v>#DIV/0!</v>
      </c>
    </row>
    <row r="261" ht="21.95" hidden="1" customHeight="1" spans="1:9">
      <c r="A261" s="15"/>
      <c r="B261" s="15" t="s">
        <v>30</v>
      </c>
      <c r="C261" s="15"/>
      <c r="D261" s="22" t="s">
        <v>235</v>
      </c>
      <c r="E261" s="17">
        <v>26479</v>
      </c>
      <c r="F261" s="18">
        <v>27679.34</v>
      </c>
      <c r="G261" s="21"/>
      <c r="H261" s="21"/>
      <c r="I261" s="27" t="e">
        <f t="shared" si="4"/>
        <v>#DIV/0!</v>
      </c>
    </row>
    <row r="262" ht="21.95" hidden="1" customHeight="1" spans="1:9">
      <c r="A262" s="15" t="s">
        <v>212</v>
      </c>
      <c r="B262" s="15" t="s">
        <v>46</v>
      </c>
      <c r="C262" s="15" t="s">
        <v>14</v>
      </c>
      <c r="D262" s="22" t="s">
        <v>236</v>
      </c>
      <c r="E262" s="17">
        <v>12786</v>
      </c>
      <c r="F262" s="18">
        <v>11963.99</v>
      </c>
      <c r="G262" s="21"/>
      <c r="H262" s="21"/>
      <c r="I262" s="27" t="e">
        <f t="shared" si="4"/>
        <v>#DIV/0!</v>
      </c>
    </row>
    <row r="263" ht="21.95" hidden="1" customHeight="1" spans="1:9">
      <c r="A263" s="15" t="s">
        <v>212</v>
      </c>
      <c r="B263" s="15" t="s">
        <v>46</v>
      </c>
      <c r="C263" s="15" t="s">
        <v>19</v>
      </c>
      <c r="D263" s="22" t="s">
        <v>237</v>
      </c>
      <c r="E263" s="17">
        <v>13626</v>
      </c>
      <c r="F263" s="18">
        <v>15640.63</v>
      </c>
      <c r="G263" s="21"/>
      <c r="H263" s="21"/>
      <c r="I263" s="27" t="e">
        <f t="shared" si="4"/>
        <v>#DIV/0!</v>
      </c>
    </row>
    <row r="264" ht="21.95" hidden="1" customHeight="1" spans="1:9">
      <c r="A264" s="15" t="s">
        <v>212</v>
      </c>
      <c r="B264" s="15" t="s">
        <v>46</v>
      </c>
      <c r="C264" s="15" t="s">
        <v>32</v>
      </c>
      <c r="D264" s="22" t="s">
        <v>238</v>
      </c>
      <c r="E264" s="17">
        <v>66</v>
      </c>
      <c r="F264" s="18">
        <v>74.72</v>
      </c>
      <c r="G264" s="21"/>
      <c r="H264" s="21"/>
      <c r="I264" s="27" t="e">
        <f t="shared" si="4"/>
        <v>#DIV/0!</v>
      </c>
    </row>
    <row r="265" ht="21.95" hidden="1" customHeight="1" spans="1:9">
      <c r="A265" s="15"/>
      <c r="B265" s="15"/>
      <c r="C265" s="15"/>
      <c r="D265" s="22" t="s">
        <v>239</v>
      </c>
      <c r="E265" s="17"/>
      <c r="F265" s="18"/>
      <c r="G265" s="21"/>
      <c r="H265" s="21"/>
      <c r="I265" s="27" t="e">
        <f t="shared" si="4"/>
        <v>#DIV/0!</v>
      </c>
    </row>
    <row r="266" ht="21.95" customHeight="1" spans="1:9">
      <c r="A266" s="15"/>
      <c r="B266" s="15"/>
      <c r="C266" s="15"/>
      <c r="D266" s="16" t="s">
        <v>240</v>
      </c>
      <c r="E266" s="17"/>
      <c r="F266" s="18"/>
      <c r="G266" s="16">
        <f>G267+G270+G279+G286+G294+G303</f>
        <v>10395</v>
      </c>
      <c r="H266" s="16">
        <f>H267+H270+H279+H286+H294+H303</f>
        <v>11665</v>
      </c>
      <c r="I266" s="27">
        <f t="shared" si="4"/>
        <v>12.2174122174122</v>
      </c>
    </row>
    <row r="267" ht="21.95" hidden="1" customHeight="1" spans="1:9">
      <c r="A267" s="15"/>
      <c r="B267" s="15"/>
      <c r="C267" s="15"/>
      <c r="D267" s="20" t="s">
        <v>241</v>
      </c>
      <c r="E267" s="17"/>
      <c r="F267" s="18"/>
      <c r="G267" s="21">
        <f>G268</f>
        <v>374</v>
      </c>
      <c r="H267" s="21">
        <f>H268</f>
        <v>374</v>
      </c>
      <c r="I267" s="27">
        <f t="shared" si="4"/>
        <v>0</v>
      </c>
    </row>
    <row r="268" ht="21.95" hidden="1" customHeight="1" spans="1:9">
      <c r="A268" s="15"/>
      <c r="B268" s="15" t="s">
        <v>37</v>
      </c>
      <c r="C268" s="15"/>
      <c r="D268" s="20" t="s">
        <v>242</v>
      </c>
      <c r="E268" s="17">
        <v>2870</v>
      </c>
      <c r="F268" s="18">
        <v>2503</v>
      </c>
      <c r="G268" s="21">
        <v>374</v>
      </c>
      <c r="H268" s="21">
        <v>374</v>
      </c>
      <c r="I268" s="27">
        <f t="shared" si="4"/>
        <v>0</v>
      </c>
    </row>
    <row r="269" ht="21.95" hidden="1" customHeight="1" spans="1:9">
      <c r="A269" s="15" t="s">
        <v>212</v>
      </c>
      <c r="B269" s="15" t="s">
        <v>59</v>
      </c>
      <c r="C269" s="15" t="s">
        <v>39</v>
      </c>
      <c r="D269" s="22" t="s">
        <v>243</v>
      </c>
      <c r="E269" s="17">
        <v>2870</v>
      </c>
      <c r="F269" s="18">
        <v>2503</v>
      </c>
      <c r="G269" s="21"/>
      <c r="H269" s="21"/>
      <c r="I269" s="27"/>
    </row>
    <row r="270" ht="21.95" hidden="1" customHeight="1" spans="1:9">
      <c r="A270" s="15"/>
      <c r="B270" s="15" t="s">
        <v>23</v>
      </c>
      <c r="C270" s="15"/>
      <c r="D270" s="22" t="s">
        <v>244</v>
      </c>
      <c r="E270" s="17">
        <v>2711</v>
      </c>
      <c r="F270" s="18">
        <v>2183.09</v>
      </c>
      <c r="G270" s="21">
        <f>G271</f>
        <v>7591</v>
      </c>
      <c r="H270" s="21">
        <f>H271</f>
        <v>8551</v>
      </c>
      <c r="I270" s="27">
        <f t="shared" si="4"/>
        <v>12.6465551310763</v>
      </c>
    </row>
    <row r="271" ht="21.95" hidden="1" customHeight="1" spans="1:9">
      <c r="A271" s="15" t="s">
        <v>212</v>
      </c>
      <c r="B271" s="15" t="s">
        <v>63</v>
      </c>
      <c r="C271" s="15" t="s">
        <v>14</v>
      </c>
      <c r="D271" s="22" t="s">
        <v>18</v>
      </c>
      <c r="E271" s="17">
        <v>1000</v>
      </c>
      <c r="F271" s="18">
        <v>1019.8</v>
      </c>
      <c r="G271" s="21">
        <v>7591</v>
      </c>
      <c r="H271" s="21">
        <f>751+7800</f>
        <v>8551</v>
      </c>
      <c r="I271" s="27">
        <f t="shared" si="4"/>
        <v>12.6465551310763</v>
      </c>
    </row>
    <row r="272" s="1" customFormat="1" ht="21.95" hidden="1" customHeight="1" spans="1:9">
      <c r="A272" s="15"/>
      <c r="B272" s="15"/>
      <c r="C272" s="15"/>
      <c r="D272" s="22" t="s">
        <v>20</v>
      </c>
      <c r="E272" s="17"/>
      <c r="F272" s="36"/>
      <c r="G272" s="21"/>
      <c r="H272" s="21"/>
      <c r="I272" s="27" t="e">
        <f t="shared" si="4"/>
        <v>#DIV/0!</v>
      </c>
    </row>
    <row r="273" s="1" customFormat="1" ht="21.95" hidden="1" customHeight="1" spans="1:9">
      <c r="A273" s="15"/>
      <c r="B273" s="15"/>
      <c r="C273" s="15"/>
      <c r="D273" s="22" t="s">
        <v>22</v>
      </c>
      <c r="E273" s="17"/>
      <c r="F273" s="18"/>
      <c r="G273" s="21"/>
      <c r="H273" s="21"/>
      <c r="I273" s="27" t="e">
        <f t="shared" si="4"/>
        <v>#DIV/0!</v>
      </c>
    </row>
    <row r="274" s="1" customFormat="1" ht="21.95" hidden="1" customHeight="1" spans="1:9">
      <c r="A274" s="15"/>
      <c r="B274" s="15"/>
      <c r="C274" s="15"/>
      <c r="D274" s="22" t="s">
        <v>84</v>
      </c>
      <c r="E274" s="37"/>
      <c r="F274" s="38"/>
      <c r="G274" s="21"/>
      <c r="H274" s="21"/>
      <c r="I274" s="27" t="e">
        <f t="shared" si="4"/>
        <v>#DIV/0!</v>
      </c>
    </row>
    <row r="275" ht="21.95" hidden="1" customHeight="1" spans="4:9">
      <c r="D275" s="39" t="s">
        <v>245</v>
      </c>
      <c r="G275" s="21"/>
      <c r="H275" s="21"/>
      <c r="I275" s="27" t="e">
        <f t="shared" si="4"/>
        <v>#DIV/0!</v>
      </c>
    </row>
    <row r="276" ht="21.95" hidden="1" customHeight="1" spans="4:9">
      <c r="D276" s="39" t="s">
        <v>246</v>
      </c>
      <c r="G276" s="21"/>
      <c r="H276" s="21"/>
      <c r="I276" s="27" t="e">
        <f t="shared" si="4"/>
        <v>#DIV/0!</v>
      </c>
    </row>
    <row r="277" ht="21.95" hidden="1" customHeight="1" spans="4:9">
      <c r="D277" s="22" t="s">
        <v>33</v>
      </c>
      <c r="G277" s="21"/>
      <c r="H277" s="21"/>
      <c r="I277" s="27" t="e">
        <f t="shared" si="4"/>
        <v>#DIV/0!</v>
      </c>
    </row>
    <row r="278" ht="21.95" hidden="1" customHeight="1" spans="4:9">
      <c r="D278" s="22" t="s">
        <v>247</v>
      </c>
      <c r="G278" s="21"/>
      <c r="H278" s="21"/>
      <c r="I278" s="27" t="e">
        <f t="shared" si="4"/>
        <v>#DIV/0!</v>
      </c>
    </row>
    <row r="279" ht="21.95" hidden="1" customHeight="1" spans="4:9">
      <c r="D279" s="20" t="s">
        <v>248</v>
      </c>
      <c r="G279" s="21"/>
      <c r="H279" s="21"/>
      <c r="I279" s="27" t="e">
        <f t="shared" si="4"/>
        <v>#DIV/0!</v>
      </c>
    </row>
    <row r="280" ht="21.95" hidden="1" customHeight="1" spans="4:9">
      <c r="D280" s="20" t="s">
        <v>18</v>
      </c>
      <c r="G280" s="21"/>
      <c r="H280" s="21"/>
      <c r="I280" s="27" t="e">
        <f t="shared" si="4"/>
        <v>#DIV/0!</v>
      </c>
    </row>
    <row r="281" ht="21.95" hidden="1" customHeight="1" spans="4:9">
      <c r="D281" s="20" t="s">
        <v>20</v>
      </c>
      <c r="G281" s="21"/>
      <c r="H281" s="21"/>
      <c r="I281" s="27" t="e">
        <f t="shared" si="4"/>
        <v>#DIV/0!</v>
      </c>
    </row>
    <row r="282" ht="21.95" hidden="1" customHeight="1" spans="4:9">
      <c r="D282" s="22" t="s">
        <v>22</v>
      </c>
      <c r="G282" s="21"/>
      <c r="H282" s="21"/>
      <c r="I282" s="27" t="e">
        <f t="shared" si="4"/>
        <v>#DIV/0!</v>
      </c>
    </row>
    <row r="283" ht="21.95" hidden="1" customHeight="1" spans="4:9">
      <c r="D283" s="22" t="s">
        <v>249</v>
      </c>
      <c r="G283" s="21"/>
      <c r="H283" s="21"/>
      <c r="I283" s="27" t="e">
        <f t="shared" si="4"/>
        <v>#DIV/0!</v>
      </c>
    </row>
    <row r="284" ht="21.95" hidden="1" customHeight="1" spans="4:9">
      <c r="D284" s="22" t="s">
        <v>33</v>
      </c>
      <c r="G284" s="21"/>
      <c r="H284" s="21"/>
      <c r="I284" s="27" t="e">
        <f t="shared" si="4"/>
        <v>#DIV/0!</v>
      </c>
    </row>
    <row r="285" ht="21.95" hidden="1" customHeight="1" spans="4:9">
      <c r="D285" s="21" t="s">
        <v>250</v>
      </c>
      <c r="G285" s="21"/>
      <c r="H285" s="21"/>
      <c r="I285" s="27" t="e">
        <f t="shared" si="4"/>
        <v>#DIV/0!</v>
      </c>
    </row>
    <row r="286" ht="21.95" hidden="1" customHeight="1" spans="4:9">
      <c r="D286" s="23" t="s">
        <v>251</v>
      </c>
      <c r="G286" s="21">
        <v>651</v>
      </c>
      <c r="H286" s="21">
        <v>820</v>
      </c>
      <c r="I286" s="27">
        <f t="shared" si="4"/>
        <v>25.9600614439324</v>
      </c>
    </row>
    <row r="287" ht="21.95" hidden="1" customHeight="1" spans="4:9">
      <c r="D287" s="20" t="s">
        <v>18</v>
      </c>
      <c r="G287" s="21">
        <v>651</v>
      </c>
      <c r="H287" s="21">
        <v>820</v>
      </c>
      <c r="I287" s="27">
        <f t="shared" si="4"/>
        <v>25.9600614439324</v>
      </c>
    </row>
    <row r="288" ht="21.95" hidden="1" customHeight="1" spans="4:9">
      <c r="D288" s="20" t="s">
        <v>20</v>
      </c>
      <c r="G288" s="21"/>
      <c r="H288" s="21"/>
      <c r="I288" s="27" t="e">
        <f t="shared" si="4"/>
        <v>#DIV/0!</v>
      </c>
    </row>
    <row r="289" ht="21.95" hidden="1" customHeight="1" spans="4:9">
      <c r="D289" s="22" t="s">
        <v>22</v>
      </c>
      <c r="G289" s="21"/>
      <c r="H289" s="21"/>
      <c r="I289" s="27" t="e">
        <f t="shared" si="4"/>
        <v>#DIV/0!</v>
      </c>
    </row>
    <row r="290" ht="21.95" hidden="1" customHeight="1" spans="4:9">
      <c r="D290" s="22" t="s">
        <v>252</v>
      </c>
      <c r="G290" s="21"/>
      <c r="H290" s="21"/>
      <c r="I290" s="27" t="e">
        <f t="shared" si="4"/>
        <v>#DIV/0!</v>
      </c>
    </row>
    <row r="291" ht="21.95" hidden="1" customHeight="1" spans="4:9">
      <c r="D291" s="39" t="s">
        <v>253</v>
      </c>
      <c r="G291" s="21"/>
      <c r="H291" s="21"/>
      <c r="I291" s="27" t="e">
        <f t="shared" si="4"/>
        <v>#DIV/0!</v>
      </c>
    </row>
    <row r="292" ht="21.95" hidden="1" customHeight="1" spans="4:9">
      <c r="D292" s="22" t="s">
        <v>33</v>
      </c>
      <c r="G292" s="21"/>
      <c r="H292" s="21"/>
      <c r="I292" s="27" t="e">
        <f t="shared" si="4"/>
        <v>#DIV/0!</v>
      </c>
    </row>
    <row r="293" ht="21.95" hidden="1" customHeight="1" spans="4:9">
      <c r="D293" s="22" t="s">
        <v>254</v>
      </c>
      <c r="G293" s="21"/>
      <c r="H293" s="21"/>
      <c r="I293" s="27" t="e">
        <f t="shared" si="4"/>
        <v>#DIV/0!</v>
      </c>
    </row>
    <row r="294" ht="21.95" hidden="1" customHeight="1" spans="4:9">
      <c r="D294" s="21" t="s">
        <v>255</v>
      </c>
      <c r="G294" s="21">
        <f>G295</f>
        <v>1470</v>
      </c>
      <c r="H294" s="21">
        <f>H295</f>
        <v>1570</v>
      </c>
      <c r="I294" s="27">
        <f t="shared" si="4"/>
        <v>6.80272108843538</v>
      </c>
    </row>
    <row r="295" ht="21.95" hidden="1" customHeight="1" spans="4:9">
      <c r="D295" s="20" t="s">
        <v>18</v>
      </c>
      <c r="G295" s="21">
        <v>1470</v>
      </c>
      <c r="H295" s="21">
        <v>1570</v>
      </c>
      <c r="I295" s="27">
        <f t="shared" si="4"/>
        <v>6.80272108843538</v>
      </c>
    </row>
    <row r="296" ht="21.95" hidden="1" customHeight="1" spans="4:9">
      <c r="D296" s="20" t="s">
        <v>20</v>
      </c>
      <c r="G296" s="21"/>
      <c r="H296" s="21"/>
      <c r="I296" s="27" t="e">
        <f t="shared" si="4"/>
        <v>#DIV/0!</v>
      </c>
    </row>
    <row r="297" ht="21.95" hidden="1" customHeight="1" spans="4:9">
      <c r="D297" s="20" t="s">
        <v>22</v>
      </c>
      <c r="G297" s="21"/>
      <c r="H297" s="21"/>
      <c r="I297" s="27" t="e">
        <f t="shared" si="4"/>
        <v>#DIV/0!</v>
      </c>
    </row>
    <row r="298" ht="21.95" hidden="1" customHeight="1" spans="4:9">
      <c r="D298" s="22" t="s">
        <v>256</v>
      </c>
      <c r="G298" s="21"/>
      <c r="H298" s="21"/>
      <c r="I298" s="27" t="e">
        <f t="shared" si="4"/>
        <v>#DIV/0!</v>
      </c>
    </row>
    <row r="299" ht="21.95" hidden="1" customHeight="1" spans="4:9">
      <c r="D299" s="22" t="s">
        <v>257</v>
      </c>
      <c r="G299" s="21"/>
      <c r="H299" s="21"/>
      <c r="I299" s="27" t="e">
        <f t="shared" si="4"/>
        <v>#DIV/0!</v>
      </c>
    </row>
    <row r="300" ht="21.95" hidden="1" customHeight="1" spans="4:9">
      <c r="D300" s="22" t="s">
        <v>258</v>
      </c>
      <c r="G300" s="21"/>
      <c r="H300" s="21"/>
      <c r="I300" s="27" t="e">
        <f t="shared" si="4"/>
        <v>#DIV/0!</v>
      </c>
    </row>
    <row r="301" ht="21.95" hidden="1" customHeight="1" spans="4:9">
      <c r="D301" s="20" t="s">
        <v>33</v>
      </c>
      <c r="G301" s="21"/>
      <c r="H301" s="21"/>
      <c r="I301" s="27" t="e">
        <f t="shared" si="4"/>
        <v>#DIV/0!</v>
      </c>
    </row>
    <row r="302" ht="21.95" hidden="1" customHeight="1" spans="4:9">
      <c r="D302" s="20" t="s">
        <v>259</v>
      </c>
      <c r="G302" s="21"/>
      <c r="H302" s="21"/>
      <c r="I302" s="27" t="e">
        <f t="shared" si="4"/>
        <v>#DIV/0!</v>
      </c>
    </row>
    <row r="303" ht="21.95" hidden="1" customHeight="1" spans="4:9">
      <c r="D303" s="20" t="s">
        <v>260</v>
      </c>
      <c r="G303" s="21">
        <f>G304</f>
        <v>309</v>
      </c>
      <c r="H303" s="21">
        <f>H304</f>
        <v>350</v>
      </c>
      <c r="I303" s="27">
        <f t="shared" si="4"/>
        <v>13.2686084142395</v>
      </c>
    </row>
    <row r="304" ht="21.95" hidden="1" customHeight="1" spans="4:9">
      <c r="D304" s="22" t="s">
        <v>18</v>
      </c>
      <c r="G304" s="21">
        <v>309</v>
      </c>
      <c r="H304" s="21">
        <v>350</v>
      </c>
      <c r="I304" s="27">
        <f t="shared" si="4"/>
        <v>13.2686084142395</v>
      </c>
    </row>
    <row r="305" ht="21.95" hidden="1" customHeight="1" spans="4:9">
      <c r="D305" s="22" t="s">
        <v>20</v>
      </c>
      <c r="G305" s="21"/>
      <c r="H305" s="21"/>
      <c r="I305" s="27" t="e">
        <f t="shared" si="4"/>
        <v>#DIV/0!</v>
      </c>
    </row>
    <row r="306" ht="21.95" hidden="1" customHeight="1" spans="4:9">
      <c r="D306" s="22" t="s">
        <v>22</v>
      </c>
      <c r="G306" s="21"/>
      <c r="H306" s="21"/>
      <c r="I306" s="27" t="e">
        <f t="shared" si="4"/>
        <v>#DIV/0!</v>
      </c>
    </row>
    <row r="307" ht="21.95" hidden="1" customHeight="1" spans="4:9">
      <c r="D307" s="16" t="s">
        <v>261</v>
      </c>
      <c r="G307" s="21"/>
      <c r="H307" s="21"/>
      <c r="I307" s="27" t="e">
        <f t="shared" si="4"/>
        <v>#DIV/0!</v>
      </c>
    </row>
    <row r="308" ht="21.95" hidden="1" customHeight="1" spans="4:9">
      <c r="D308" s="20" t="s">
        <v>262</v>
      </c>
      <c r="G308" s="21"/>
      <c r="H308" s="21"/>
      <c r="I308" s="27" t="e">
        <f t="shared" si="4"/>
        <v>#DIV/0!</v>
      </c>
    </row>
    <row r="309" ht="21.95" hidden="1" customHeight="1" spans="4:9">
      <c r="D309" s="20" t="s">
        <v>263</v>
      </c>
      <c r="G309" s="21"/>
      <c r="H309" s="21"/>
      <c r="I309" s="27" t="e">
        <f t="shared" si="4"/>
        <v>#DIV/0!</v>
      </c>
    </row>
    <row r="310" ht="21.95" hidden="1" customHeight="1" spans="4:9">
      <c r="D310" s="23" t="s">
        <v>264</v>
      </c>
      <c r="G310" s="21"/>
      <c r="H310" s="21"/>
      <c r="I310" s="27" t="e">
        <f t="shared" si="4"/>
        <v>#DIV/0!</v>
      </c>
    </row>
    <row r="311" ht="21.95" hidden="1" customHeight="1" spans="4:9">
      <c r="D311" s="39" t="s">
        <v>265</v>
      </c>
      <c r="G311" s="21"/>
      <c r="H311" s="21"/>
      <c r="I311" s="27" t="e">
        <f t="shared" si="4"/>
        <v>#DIV/0!</v>
      </c>
    </row>
    <row r="312" ht="21.95" hidden="1" customHeight="1" spans="4:9">
      <c r="D312" s="22" t="s">
        <v>266</v>
      </c>
      <c r="G312" s="21"/>
      <c r="H312" s="21"/>
      <c r="I312" s="27" t="e">
        <f t="shared" si="4"/>
        <v>#DIV/0!</v>
      </c>
    </row>
    <row r="313" ht="21.95" hidden="1" customHeight="1" spans="4:9">
      <c r="D313" s="22" t="s">
        <v>267</v>
      </c>
      <c r="G313" s="21"/>
      <c r="H313" s="21"/>
      <c r="I313" s="27" t="e">
        <f t="shared" ref="I313:I369" si="5">(H313/G313-1)*100</f>
        <v>#DIV/0!</v>
      </c>
    </row>
    <row r="314" ht="21.95" hidden="1" customHeight="1" spans="4:9">
      <c r="D314" s="22" t="s">
        <v>268</v>
      </c>
      <c r="G314" s="21"/>
      <c r="H314" s="21"/>
      <c r="I314" s="27" t="e">
        <f t="shared" si="5"/>
        <v>#DIV/0!</v>
      </c>
    </row>
    <row r="315" ht="21.95" hidden="1" customHeight="1" spans="4:9">
      <c r="D315" s="39" t="s">
        <v>269</v>
      </c>
      <c r="G315" s="21"/>
      <c r="H315" s="21"/>
      <c r="I315" s="27" t="e">
        <f t="shared" si="5"/>
        <v>#DIV/0!</v>
      </c>
    </row>
    <row r="316" ht="21.95" hidden="1" customHeight="1" spans="4:9">
      <c r="D316" s="39" t="s">
        <v>84</v>
      </c>
      <c r="G316" s="21"/>
      <c r="H316" s="21"/>
      <c r="I316" s="27" t="e">
        <f t="shared" si="5"/>
        <v>#DIV/0!</v>
      </c>
    </row>
    <row r="317" ht="21.95" hidden="1" customHeight="1" spans="4:9">
      <c r="D317" s="22" t="s">
        <v>33</v>
      </c>
      <c r="G317" s="21"/>
      <c r="H317" s="21"/>
      <c r="I317" s="27" t="e">
        <f t="shared" si="5"/>
        <v>#DIV/0!</v>
      </c>
    </row>
    <row r="318" ht="21.95" hidden="1" customHeight="1" spans="4:9">
      <c r="D318" s="20" t="s">
        <v>270</v>
      </c>
      <c r="G318" s="21"/>
      <c r="H318" s="21"/>
      <c r="I318" s="27" t="e">
        <f t="shared" si="5"/>
        <v>#DIV/0!</v>
      </c>
    </row>
    <row r="319" ht="21.95" hidden="1" customHeight="1" spans="4:9">
      <c r="D319" s="23" t="s">
        <v>271</v>
      </c>
      <c r="G319" s="21"/>
      <c r="H319" s="21"/>
      <c r="I319" s="27" t="e">
        <f t="shared" si="5"/>
        <v>#DIV/0!</v>
      </c>
    </row>
    <row r="320" ht="21.95" hidden="1" customHeight="1" spans="4:9">
      <c r="D320" s="20" t="s">
        <v>18</v>
      </c>
      <c r="G320" s="21"/>
      <c r="H320" s="21"/>
      <c r="I320" s="27" t="e">
        <f t="shared" si="5"/>
        <v>#DIV/0!</v>
      </c>
    </row>
    <row r="321" ht="21.95" hidden="1" customHeight="1" spans="4:9">
      <c r="D321" s="22" t="s">
        <v>20</v>
      </c>
      <c r="G321" s="21"/>
      <c r="H321" s="21"/>
      <c r="I321" s="27" t="e">
        <f t="shared" si="5"/>
        <v>#DIV/0!</v>
      </c>
    </row>
    <row r="322" ht="21.95" hidden="1" customHeight="1" spans="4:9">
      <c r="D322" s="22" t="s">
        <v>22</v>
      </c>
      <c r="G322" s="21"/>
      <c r="H322" s="21"/>
      <c r="I322" s="27" t="e">
        <f t="shared" si="5"/>
        <v>#DIV/0!</v>
      </c>
    </row>
    <row r="323" ht="21.95" hidden="1" customHeight="1" spans="4:9">
      <c r="D323" s="22" t="s">
        <v>272</v>
      </c>
      <c r="G323" s="21"/>
      <c r="H323" s="21"/>
      <c r="I323" s="27" t="e">
        <f t="shared" si="5"/>
        <v>#DIV/0!</v>
      </c>
    </row>
    <row r="324" ht="21.95" hidden="1" customHeight="1" spans="4:9">
      <c r="D324" s="21" t="s">
        <v>273</v>
      </c>
      <c r="G324" s="21"/>
      <c r="H324" s="21"/>
      <c r="I324" s="27" t="e">
        <f t="shared" si="5"/>
        <v>#DIV/0!</v>
      </c>
    </row>
    <row r="325" ht="21.95" hidden="1" customHeight="1" spans="4:9">
      <c r="D325" s="20" t="s">
        <v>274</v>
      </c>
      <c r="G325" s="21"/>
      <c r="H325" s="21"/>
      <c r="I325" s="27" t="e">
        <f t="shared" si="5"/>
        <v>#DIV/0!</v>
      </c>
    </row>
    <row r="326" ht="21.95" hidden="1" customHeight="1" spans="4:9">
      <c r="D326" s="20" t="s">
        <v>33</v>
      </c>
      <c r="G326" s="21"/>
      <c r="H326" s="21"/>
      <c r="I326" s="27" t="e">
        <f t="shared" si="5"/>
        <v>#DIV/0!</v>
      </c>
    </row>
    <row r="327" ht="21.95" hidden="1" customHeight="1" spans="4:9">
      <c r="D327" s="20" t="s">
        <v>275</v>
      </c>
      <c r="G327" s="21"/>
      <c r="H327" s="21"/>
      <c r="I327" s="27" t="e">
        <f t="shared" si="5"/>
        <v>#DIV/0!</v>
      </c>
    </row>
    <row r="328" ht="21.95" hidden="1" customHeight="1" spans="4:9">
      <c r="D328" s="22" t="s">
        <v>276</v>
      </c>
      <c r="G328" s="21"/>
      <c r="H328" s="21"/>
      <c r="I328" s="27" t="e">
        <f t="shared" si="5"/>
        <v>#DIV/0!</v>
      </c>
    </row>
    <row r="329" ht="21.95" hidden="1" customHeight="1" spans="4:9">
      <c r="D329" s="22" t="s">
        <v>18</v>
      </c>
      <c r="G329" s="21"/>
      <c r="H329" s="21"/>
      <c r="I329" s="27" t="e">
        <f t="shared" si="5"/>
        <v>#DIV/0!</v>
      </c>
    </row>
    <row r="330" ht="21.95" hidden="1" customHeight="1" spans="4:9">
      <c r="D330" s="22" t="s">
        <v>20</v>
      </c>
      <c r="G330" s="21"/>
      <c r="H330" s="21"/>
      <c r="I330" s="27" t="e">
        <f t="shared" si="5"/>
        <v>#DIV/0!</v>
      </c>
    </row>
    <row r="331" ht="21.95" hidden="1" customHeight="1" spans="4:9">
      <c r="D331" s="20" t="s">
        <v>22</v>
      </c>
      <c r="G331" s="21"/>
      <c r="H331" s="21"/>
      <c r="I331" s="27" t="e">
        <f t="shared" si="5"/>
        <v>#DIV/0!</v>
      </c>
    </row>
    <row r="332" ht="21.95" hidden="1" customHeight="1" spans="4:9">
      <c r="D332" s="20" t="s">
        <v>277</v>
      </c>
      <c r="G332" s="21"/>
      <c r="H332" s="21"/>
      <c r="I332" s="27" t="e">
        <f t="shared" si="5"/>
        <v>#DIV/0!</v>
      </c>
    </row>
    <row r="333" ht="21.95" hidden="1" customHeight="1" spans="4:9">
      <c r="D333" s="20" t="s">
        <v>278</v>
      </c>
      <c r="G333" s="21"/>
      <c r="H333" s="21"/>
      <c r="I333" s="27" t="e">
        <f t="shared" si="5"/>
        <v>#DIV/0!</v>
      </c>
    </row>
    <row r="334" ht="21.95" hidden="1" customHeight="1" spans="4:9">
      <c r="D334" s="22" t="s">
        <v>279</v>
      </c>
      <c r="G334" s="21"/>
      <c r="H334" s="21"/>
      <c r="I334" s="27" t="e">
        <f t="shared" si="5"/>
        <v>#DIV/0!</v>
      </c>
    </row>
    <row r="335" ht="21.95" hidden="1" customHeight="1" spans="4:9">
      <c r="D335" s="39" t="s">
        <v>84</v>
      </c>
      <c r="G335" s="21"/>
      <c r="H335" s="21"/>
      <c r="I335" s="27" t="e">
        <f t="shared" si="5"/>
        <v>#DIV/0!</v>
      </c>
    </row>
    <row r="336" ht="21.95" hidden="1" customHeight="1" spans="4:9">
      <c r="D336" s="22" t="s">
        <v>33</v>
      </c>
      <c r="G336" s="21"/>
      <c r="H336" s="21"/>
      <c r="I336" s="27" t="e">
        <f t="shared" si="5"/>
        <v>#DIV/0!</v>
      </c>
    </row>
    <row r="337" ht="21.95" hidden="1" customHeight="1" spans="4:9">
      <c r="D337" s="22" t="s">
        <v>280</v>
      </c>
      <c r="G337" s="21"/>
      <c r="H337" s="21"/>
      <c r="I337" s="27" t="e">
        <f t="shared" si="5"/>
        <v>#DIV/0!</v>
      </c>
    </row>
    <row r="338" ht="21.95" hidden="1" customHeight="1" spans="4:9">
      <c r="D338" s="21" t="s">
        <v>281</v>
      </c>
      <c r="G338" s="21"/>
      <c r="H338" s="21"/>
      <c r="I338" s="27" t="e">
        <f t="shared" si="5"/>
        <v>#DIV/0!</v>
      </c>
    </row>
    <row r="339" ht="21.95" hidden="1" customHeight="1" spans="4:9">
      <c r="D339" s="20" t="s">
        <v>18</v>
      </c>
      <c r="G339" s="21"/>
      <c r="H339" s="21"/>
      <c r="I339" s="27" t="e">
        <f t="shared" si="5"/>
        <v>#DIV/0!</v>
      </c>
    </row>
    <row r="340" ht="21.95" hidden="1" customHeight="1" spans="4:9">
      <c r="D340" s="20" t="s">
        <v>20</v>
      </c>
      <c r="G340" s="21"/>
      <c r="H340" s="21"/>
      <c r="I340" s="27" t="e">
        <f t="shared" si="5"/>
        <v>#DIV/0!</v>
      </c>
    </row>
    <row r="341" ht="21.95" hidden="1" customHeight="1" spans="4:9">
      <c r="D341" s="23" t="s">
        <v>22</v>
      </c>
      <c r="G341" s="21"/>
      <c r="H341" s="21"/>
      <c r="I341" s="27" t="e">
        <f t="shared" si="5"/>
        <v>#DIV/0!</v>
      </c>
    </row>
    <row r="342" ht="21.95" hidden="1" customHeight="1" spans="4:9">
      <c r="D342" s="28" t="s">
        <v>282</v>
      </c>
      <c r="G342" s="21"/>
      <c r="H342" s="21"/>
      <c r="I342" s="27" t="e">
        <f t="shared" si="5"/>
        <v>#DIV/0!</v>
      </c>
    </row>
    <row r="343" ht="21.95" hidden="1" customHeight="1" spans="4:9">
      <c r="D343" s="22" t="s">
        <v>283</v>
      </c>
      <c r="G343" s="21"/>
      <c r="H343" s="21"/>
      <c r="I343" s="27" t="e">
        <f t="shared" si="5"/>
        <v>#DIV/0!</v>
      </c>
    </row>
    <row r="344" ht="21.95" hidden="1" customHeight="1" spans="4:9">
      <c r="D344" s="22" t="s">
        <v>33</v>
      </c>
      <c r="G344" s="21"/>
      <c r="H344" s="21"/>
      <c r="I344" s="27" t="e">
        <f t="shared" si="5"/>
        <v>#DIV/0!</v>
      </c>
    </row>
    <row r="345" ht="21.95" hidden="1" customHeight="1" spans="4:9">
      <c r="D345" s="20" t="s">
        <v>284</v>
      </c>
      <c r="G345" s="21"/>
      <c r="H345" s="21"/>
      <c r="I345" s="27" t="e">
        <f t="shared" si="5"/>
        <v>#DIV/0!</v>
      </c>
    </row>
    <row r="346" ht="21.95" hidden="1" customHeight="1" spans="4:9">
      <c r="D346" s="20" t="s">
        <v>285</v>
      </c>
      <c r="G346" s="21"/>
      <c r="H346" s="21"/>
      <c r="I346" s="27" t="e">
        <f t="shared" si="5"/>
        <v>#DIV/0!</v>
      </c>
    </row>
    <row r="347" ht="21.95" hidden="1" customHeight="1" spans="4:9">
      <c r="D347" s="20" t="s">
        <v>18</v>
      </c>
      <c r="G347" s="21"/>
      <c r="H347" s="21"/>
      <c r="I347" s="27" t="e">
        <f t="shared" si="5"/>
        <v>#DIV/0!</v>
      </c>
    </row>
    <row r="348" ht="21.95" hidden="1" customHeight="1" spans="4:9">
      <c r="D348" s="22" t="s">
        <v>20</v>
      </c>
      <c r="G348" s="21"/>
      <c r="H348" s="21"/>
      <c r="I348" s="27" t="e">
        <f t="shared" si="5"/>
        <v>#DIV/0!</v>
      </c>
    </row>
    <row r="349" ht="21.95" hidden="1" customHeight="1" spans="4:9">
      <c r="D349" s="29" t="s">
        <v>84</v>
      </c>
      <c r="G349" s="21"/>
      <c r="H349" s="21"/>
      <c r="I349" s="27" t="e">
        <f t="shared" si="5"/>
        <v>#DIV/0!</v>
      </c>
    </row>
    <row r="350" ht="21.95" hidden="1" customHeight="1" spans="4:9">
      <c r="D350" s="39" t="s">
        <v>286</v>
      </c>
      <c r="G350" s="21"/>
      <c r="H350" s="21"/>
      <c r="I350" s="27" t="e">
        <f t="shared" si="5"/>
        <v>#DIV/0!</v>
      </c>
    </row>
    <row r="351" ht="21.95" hidden="1" customHeight="1" spans="4:9">
      <c r="D351" s="20" t="s">
        <v>287</v>
      </c>
      <c r="G351" s="21"/>
      <c r="H351" s="21"/>
      <c r="I351" s="27" t="e">
        <f t="shared" si="5"/>
        <v>#DIV/0!</v>
      </c>
    </row>
    <row r="352" ht="21.95" hidden="1" customHeight="1" spans="4:9">
      <c r="D352" s="20" t="s">
        <v>288</v>
      </c>
      <c r="G352" s="21"/>
      <c r="H352" s="21"/>
      <c r="I352" s="27" t="e">
        <f t="shared" si="5"/>
        <v>#DIV/0!</v>
      </c>
    </row>
    <row r="353" ht="21.95" hidden="1" customHeight="1" spans="4:9">
      <c r="D353" s="20" t="s">
        <v>289</v>
      </c>
      <c r="G353" s="21"/>
      <c r="H353" s="21"/>
      <c r="I353" s="27" t="e">
        <f t="shared" si="5"/>
        <v>#DIV/0!</v>
      </c>
    </row>
    <row r="354" ht="21.95" hidden="1" customHeight="1" spans="4:9">
      <c r="D354" s="16" t="s">
        <v>290</v>
      </c>
      <c r="G354" s="16">
        <f>G355+G360+G369+G376+G382+G386+G390+G394+G400+G407</f>
        <v>82105</v>
      </c>
      <c r="H354" s="16">
        <f>H355+H360+H369+H376+H382+H386+H390+H394+H400+H407</f>
        <v>87258</v>
      </c>
      <c r="I354" s="27">
        <f t="shared" si="5"/>
        <v>6.27610985932647</v>
      </c>
    </row>
    <row r="355" ht="21.95" hidden="1" customHeight="1" spans="4:9">
      <c r="D355" s="22" t="s">
        <v>291</v>
      </c>
      <c r="G355" s="21">
        <f>SUM(G356:G359)</f>
        <v>380</v>
      </c>
      <c r="H355" s="21">
        <f>SUM(H356:H359)</f>
        <v>380</v>
      </c>
      <c r="I355" s="27">
        <f t="shared" si="5"/>
        <v>0</v>
      </c>
    </row>
    <row r="356" ht="21.95" hidden="1" customHeight="1" spans="4:9">
      <c r="D356" s="20" t="s">
        <v>18</v>
      </c>
      <c r="G356" s="21">
        <v>380</v>
      </c>
      <c r="H356" s="21">
        <v>380</v>
      </c>
      <c r="I356" s="27">
        <f t="shared" si="5"/>
        <v>0</v>
      </c>
    </row>
    <row r="357" ht="21.95" hidden="1" customHeight="1" spans="4:9">
      <c r="D357" s="20" t="s">
        <v>20</v>
      </c>
      <c r="G357" s="21"/>
      <c r="H357" s="21"/>
      <c r="I357" s="27" t="e">
        <f t="shared" si="5"/>
        <v>#DIV/0!</v>
      </c>
    </row>
    <row r="358" ht="21.95" hidden="1" customHeight="1" spans="4:9">
      <c r="D358" s="20" t="s">
        <v>22</v>
      </c>
      <c r="G358" s="21"/>
      <c r="H358" s="21"/>
      <c r="I358" s="27" t="e">
        <f t="shared" si="5"/>
        <v>#DIV/0!</v>
      </c>
    </row>
    <row r="359" ht="21.95" hidden="1" customHeight="1" spans="4:9">
      <c r="D359" s="28" t="s">
        <v>292</v>
      </c>
      <c r="G359" s="21"/>
      <c r="H359" s="21"/>
      <c r="I359" s="27" t="e">
        <f t="shared" si="5"/>
        <v>#DIV/0!</v>
      </c>
    </row>
    <row r="360" ht="21.95" hidden="1" customHeight="1" spans="4:9">
      <c r="D360" s="20" t="s">
        <v>293</v>
      </c>
      <c r="G360" s="21">
        <f>SUM(G361:G368)</f>
        <v>79740</v>
      </c>
      <c r="H360" s="21">
        <f>SUM(H361:H368)</f>
        <v>84893</v>
      </c>
      <c r="I360" s="27">
        <f t="shared" si="5"/>
        <v>6.46225232004014</v>
      </c>
    </row>
    <row r="361" ht="21.95" hidden="1" customHeight="1" spans="4:9">
      <c r="D361" s="20" t="s">
        <v>294</v>
      </c>
      <c r="G361" s="21">
        <v>250</v>
      </c>
      <c r="H361" s="21">
        <v>1219</v>
      </c>
      <c r="I361" s="27">
        <f t="shared" si="5"/>
        <v>387.6</v>
      </c>
    </row>
    <row r="362" ht="21.95" hidden="1" customHeight="1" spans="4:9">
      <c r="D362" s="20" t="s">
        <v>295</v>
      </c>
      <c r="G362" s="21">
        <v>42000</v>
      </c>
      <c r="H362" s="21">
        <v>44000</v>
      </c>
      <c r="I362" s="27">
        <f t="shared" si="5"/>
        <v>4.76190476190477</v>
      </c>
    </row>
    <row r="363" ht="21.95" hidden="1" customHeight="1" spans="4:9">
      <c r="D363" s="22" t="s">
        <v>296</v>
      </c>
      <c r="G363" s="21">
        <v>30490</v>
      </c>
      <c r="H363" s="21">
        <f>-816+32490</f>
        <v>31674</v>
      </c>
      <c r="I363" s="27">
        <f t="shared" si="5"/>
        <v>3.88324040669072</v>
      </c>
    </row>
    <row r="364" ht="21.95" hidden="1" customHeight="1" spans="4:9">
      <c r="D364" s="22" t="s">
        <v>297</v>
      </c>
      <c r="G364" s="21">
        <v>7000</v>
      </c>
      <c r="H364" s="21">
        <v>8000</v>
      </c>
      <c r="I364" s="27">
        <f t="shared" si="5"/>
        <v>14.2857142857143</v>
      </c>
    </row>
    <row r="365" ht="21.95" hidden="1" customHeight="1" spans="4:9">
      <c r="D365" s="22" t="s">
        <v>298</v>
      </c>
      <c r="G365" s="21"/>
      <c r="H365" s="21"/>
      <c r="I365" s="27" t="e">
        <f t="shared" si="5"/>
        <v>#DIV/0!</v>
      </c>
    </row>
    <row r="366" ht="21.95" hidden="1" customHeight="1" spans="4:9">
      <c r="D366" s="20" t="s">
        <v>299</v>
      </c>
      <c r="G366" s="21"/>
      <c r="H366" s="21"/>
      <c r="I366" s="27" t="e">
        <f t="shared" si="5"/>
        <v>#DIV/0!</v>
      </c>
    </row>
    <row r="367" ht="21.95" hidden="1" customHeight="1" spans="4:9">
      <c r="D367" s="20" t="s">
        <v>300</v>
      </c>
      <c r="G367" s="21"/>
      <c r="H367" s="21"/>
      <c r="I367" s="27" t="e">
        <f t="shared" si="5"/>
        <v>#DIV/0!</v>
      </c>
    </row>
    <row r="368" ht="21.95" hidden="1" customHeight="1" spans="4:9">
      <c r="D368" s="20" t="s">
        <v>301</v>
      </c>
      <c r="G368" s="21"/>
      <c r="H368" s="21"/>
      <c r="I368" s="27" t="e">
        <f t="shared" si="5"/>
        <v>#DIV/0!</v>
      </c>
    </row>
    <row r="369" ht="21.95" hidden="1" customHeight="1" spans="4:9">
      <c r="D369" s="20" t="s">
        <v>302</v>
      </c>
      <c r="G369" s="21">
        <f>SUM(G370:G375)</f>
        <v>180</v>
      </c>
      <c r="H369" s="21">
        <f>SUM(H370:H375)</f>
        <v>180</v>
      </c>
      <c r="I369" s="27">
        <f t="shared" si="5"/>
        <v>0</v>
      </c>
    </row>
    <row r="370" ht="21.95" hidden="1" customHeight="1" spans="4:9">
      <c r="D370" s="20" t="s">
        <v>303</v>
      </c>
      <c r="G370" s="21"/>
      <c r="H370" s="21"/>
      <c r="I370" s="27" t="e">
        <f t="shared" ref="I370:I433" si="6">(H370/G370-1)*100</f>
        <v>#DIV/0!</v>
      </c>
    </row>
    <row r="371" ht="21.95" hidden="1" customHeight="1" spans="4:9">
      <c r="D371" s="20" t="s">
        <v>304</v>
      </c>
      <c r="G371" s="21"/>
      <c r="H371" s="21"/>
      <c r="I371" s="27" t="e">
        <f t="shared" si="6"/>
        <v>#DIV/0!</v>
      </c>
    </row>
    <row r="372" ht="21.95" hidden="1" customHeight="1" spans="4:9">
      <c r="D372" s="20" t="s">
        <v>305</v>
      </c>
      <c r="G372" s="21">
        <v>180</v>
      </c>
      <c r="H372" s="21">
        <v>180</v>
      </c>
      <c r="I372" s="27">
        <f t="shared" si="6"/>
        <v>0</v>
      </c>
    </row>
    <row r="373" ht="21.95" hidden="1" customHeight="1" spans="4:9">
      <c r="D373" s="22" t="s">
        <v>306</v>
      </c>
      <c r="G373" s="21"/>
      <c r="H373" s="21"/>
      <c r="I373" s="27" t="e">
        <f t="shared" si="6"/>
        <v>#DIV/0!</v>
      </c>
    </row>
    <row r="374" ht="21.95" hidden="1" customHeight="1" spans="4:9">
      <c r="D374" s="22" t="s">
        <v>307</v>
      </c>
      <c r="G374" s="21"/>
      <c r="H374" s="21"/>
      <c r="I374" s="27" t="e">
        <f t="shared" si="6"/>
        <v>#DIV/0!</v>
      </c>
    </row>
    <row r="375" ht="21.95" hidden="1" customHeight="1" spans="4:9">
      <c r="D375" s="22" t="s">
        <v>308</v>
      </c>
      <c r="G375" s="21"/>
      <c r="H375" s="21"/>
      <c r="I375" s="27" t="e">
        <f t="shared" si="6"/>
        <v>#DIV/0!</v>
      </c>
    </row>
    <row r="376" ht="21.95" hidden="1" customHeight="1" spans="4:9">
      <c r="D376" s="21" t="s">
        <v>309</v>
      </c>
      <c r="G376" s="21">
        <f>SUM(G377:G381)</f>
        <v>0</v>
      </c>
      <c r="H376" s="21">
        <f>SUM(H377:H381)</f>
        <v>0</v>
      </c>
      <c r="I376" s="27" t="e">
        <f t="shared" si="6"/>
        <v>#DIV/0!</v>
      </c>
    </row>
    <row r="377" ht="21.95" hidden="1" customHeight="1" spans="4:9">
      <c r="D377" s="20" t="s">
        <v>310</v>
      </c>
      <c r="G377" s="21"/>
      <c r="H377" s="21"/>
      <c r="I377" s="27" t="e">
        <f t="shared" si="6"/>
        <v>#DIV/0!</v>
      </c>
    </row>
    <row r="378" ht="21.95" hidden="1" customHeight="1" spans="4:9">
      <c r="D378" s="20" t="s">
        <v>311</v>
      </c>
      <c r="G378" s="21"/>
      <c r="H378" s="21"/>
      <c r="I378" s="27" t="e">
        <f t="shared" si="6"/>
        <v>#DIV/0!</v>
      </c>
    </row>
    <row r="379" ht="21.95" hidden="1" customHeight="1" spans="4:9">
      <c r="D379" s="20" t="s">
        <v>312</v>
      </c>
      <c r="G379" s="21"/>
      <c r="H379" s="21"/>
      <c r="I379" s="27" t="e">
        <f t="shared" si="6"/>
        <v>#DIV/0!</v>
      </c>
    </row>
    <row r="380" ht="21.95" hidden="1" customHeight="1" spans="4:9">
      <c r="D380" s="22" t="s">
        <v>313</v>
      </c>
      <c r="G380" s="21"/>
      <c r="H380" s="21"/>
      <c r="I380" s="27" t="e">
        <f t="shared" si="6"/>
        <v>#DIV/0!</v>
      </c>
    </row>
    <row r="381" ht="21.95" hidden="1" customHeight="1" spans="4:9">
      <c r="D381" s="22" t="s">
        <v>314</v>
      </c>
      <c r="G381" s="21"/>
      <c r="H381" s="21"/>
      <c r="I381" s="27" t="e">
        <f t="shared" si="6"/>
        <v>#DIV/0!</v>
      </c>
    </row>
    <row r="382" ht="21.95" hidden="1" customHeight="1" spans="4:9">
      <c r="D382" s="22" t="s">
        <v>315</v>
      </c>
      <c r="G382" s="21">
        <f>SUM(G383:G385)</f>
        <v>0</v>
      </c>
      <c r="H382" s="21">
        <f>SUM(H383:H385)</f>
        <v>0</v>
      </c>
      <c r="I382" s="27" t="e">
        <f t="shared" si="6"/>
        <v>#DIV/0!</v>
      </c>
    </row>
    <row r="383" ht="21.95" hidden="1" customHeight="1" spans="4:9">
      <c r="D383" s="20" t="s">
        <v>316</v>
      </c>
      <c r="G383" s="21"/>
      <c r="H383" s="21"/>
      <c r="I383" s="27" t="e">
        <f t="shared" si="6"/>
        <v>#DIV/0!</v>
      </c>
    </row>
    <row r="384" ht="21.95" hidden="1" customHeight="1" spans="4:9">
      <c r="D384" s="20" t="s">
        <v>317</v>
      </c>
      <c r="G384" s="21"/>
      <c r="H384" s="21"/>
      <c r="I384" s="27" t="e">
        <f t="shared" si="6"/>
        <v>#DIV/0!</v>
      </c>
    </row>
    <row r="385" ht="21.95" hidden="1" customHeight="1" spans="4:9">
      <c r="D385" s="20" t="s">
        <v>318</v>
      </c>
      <c r="G385" s="21"/>
      <c r="H385" s="21"/>
      <c r="I385" s="27" t="e">
        <f t="shared" si="6"/>
        <v>#DIV/0!</v>
      </c>
    </row>
    <row r="386" ht="21.95" hidden="1" customHeight="1" spans="4:9">
      <c r="D386" s="22" t="s">
        <v>319</v>
      </c>
      <c r="G386" s="21">
        <f>SUM(G387:G389)</f>
        <v>0</v>
      </c>
      <c r="H386" s="21">
        <f>SUM(H387:H389)</f>
        <v>0</v>
      </c>
      <c r="I386" s="27" t="e">
        <f t="shared" si="6"/>
        <v>#DIV/0!</v>
      </c>
    </row>
    <row r="387" ht="21.95" hidden="1" customHeight="1" spans="4:9">
      <c r="D387" s="22" t="s">
        <v>320</v>
      </c>
      <c r="G387" s="21"/>
      <c r="H387" s="21"/>
      <c r="I387" s="27" t="e">
        <f t="shared" si="6"/>
        <v>#DIV/0!</v>
      </c>
    </row>
    <row r="388" ht="21.95" hidden="1" customHeight="1" spans="4:9">
      <c r="D388" s="22" t="s">
        <v>321</v>
      </c>
      <c r="G388" s="21"/>
      <c r="H388" s="21"/>
      <c r="I388" s="27" t="e">
        <f t="shared" si="6"/>
        <v>#DIV/0!</v>
      </c>
    </row>
    <row r="389" ht="21.95" hidden="1" customHeight="1" spans="4:9">
      <c r="D389" s="21" t="s">
        <v>322</v>
      </c>
      <c r="G389" s="21"/>
      <c r="H389" s="21"/>
      <c r="I389" s="27" t="e">
        <f t="shared" si="6"/>
        <v>#DIV/0!</v>
      </c>
    </row>
    <row r="390" ht="21.95" hidden="1" customHeight="1" spans="4:9">
      <c r="D390" s="20" t="s">
        <v>323</v>
      </c>
      <c r="G390" s="21">
        <f>SUM(G391:G393)</f>
        <v>85</v>
      </c>
      <c r="H390" s="21">
        <f>SUM(H391:H393)</f>
        <v>85</v>
      </c>
      <c r="I390" s="27">
        <f t="shared" si="6"/>
        <v>0</v>
      </c>
    </row>
    <row r="391" ht="21.95" hidden="1" customHeight="1" spans="4:9">
      <c r="D391" s="20" t="s">
        <v>324</v>
      </c>
      <c r="G391" s="21">
        <v>85</v>
      </c>
      <c r="H391" s="21">
        <v>85</v>
      </c>
      <c r="I391" s="27">
        <f t="shared" si="6"/>
        <v>0</v>
      </c>
    </row>
    <row r="392" ht="21.95" hidden="1" customHeight="1" spans="4:9">
      <c r="D392" s="20" t="s">
        <v>325</v>
      </c>
      <c r="G392" s="21"/>
      <c r="H392" s="21"/>
      <c r="I392" s="27"/>
    </row>
    <row r="393" ht="21.95" hidden="1" customHeight="1" spans="4:9">
      <c r="D393" s="22" t="s">
        <v>326</v>
      </c>
      <c r="G393" s="21"/>
      <c r="H393" s="21"/>
      <c r="I393" s="27"/>
    </row>
    <row r="394" ht="21.95" hidden="1" customHeight="1" spans="4:9">
      <c r="D394" s="22" t="s">
        <v>327</v>
      </c>
      <c r="G394" s="21">
        <f>SUM(G395:G399)</f>
        <v>420</v>
      </c>
      <c r="H394" s="21">
        <f>SUM(H395:H399)</f>
        <v>420</v>
      </c>
      <c r="I394" s="27">
        <f t="shared" si="6"/>
        <v>0</v>
      </c>
    </row>
    <row r="395" ht="21.95" hidden="1" customHeight="1" spans="4:9">
      <c r="D395" s="22" t="s">
        <v>328</v>
      </c>
      <c r="G395" s="21">
        <v>270</v>
      </c>
      <c r="H395" s="21">
        <v>270</v>
      </c>
      <c r="I395" s="27">
        <f t="shared" si="6"/>
        <v>0</v>
      </c>
    </row>
    <row r="396" ht="21.95" hidden="1" customHeight="1" spans="4:9">
      <c r="D396" s="20" t="s">
        <v>329</v>
      </c>
      <c r="G396" s="21">
        <v>150</v>
      </c>
      <c r="H396" s="21">
        <v>150</v>
      </c>
      <c r="I396" s="27">
        <f t="shared" si="6"/>
        <v>0</v>
      </c>
    </row>
    <row r="397" ht="21.95" hidden="1" customHeight="1" spans="4:9">
      <c r="D397" s="20" t="s">
        <v>330</v>
      </c>
      <c r="G397" s="21"/>
      <c r="H397" s="21"/>
      <c r="I397" s="27" t="e">
        <f t="shared" si="6"/>
        <v>#DIV/0!</v>
      </c>
    </row>
    <row r="398" ht="21.95" hidden="1" customHeight="1" spans="4:9">
      <c r="D398" s="20" t="s">
        <v>331</v>
      </c>
      <c r="G398" s="21"/>
      <c r="H398" s="21"/>
      <c r="I398" s="27" t="e">
        <f t="shared" si="6"/>
        <v>#DIV/0!</v>
      </c>
    </row>
    <row r="399" ht="21.95" hidden="1" customHeight="1" spans="4:9">
      <c r="D399" s="20" t="s">
        <v>332</v>
      </c>
      <c r="G399" s="21"/>
      <c r="H399" s="21"/>
      <c r="I399" s="27" t="e">
        <f t="shared" si="6"/>
        <v>#DIV/0!</v>
      </c>
    </row>
    <row r="400" ht="21.95" hidden="1" customHeight="1" spans="4:9">
      <c r="D400" s="20" t="s">
        <v>333</v>
      </c>
      <c r="G400" s="21">
        <f>SUM(G401:G406)</f>
        <v>1300</v>
      </c>
      <c r="H400" s="21">
        <f>SUM(H401:H406)</f>
        <v>1300</v>
      </c>
      <c r="I400" s="27">
        <f t="shared" si="6"/>
        <v>0</v>
      </c>
    </row>
    <row r="401" ht="21.95" hidden="1" customHeight="1" spans="4:9">
      <c r="D401" s="22" t="s">
        <v>334</v>
      </c>
      <c r="G401" s="21"/>
      <c r="H401" s="21"/>
      <c r="I401" s="27" t="e">
        <f t="shared" si="6"/>
        <v>#DIV/0!</v>
      </c>
    </row>
    <row r="402" ht="21.95" hidden="1" customHeight="1" spans="4:9">
      <c r="D402" s="22" t="s">
        <v>335</v>
      </c>
      <c r="G402" s="21"/>
      <c r="H402" s="21"/>
      <c r="I402" s="27" t="e">
        <f t="shared" si="6"/>
        <v>#DIV/0!</v>
      </c>
    </row>
    <row r="403" ht="21.95" hidden="1" customHeight="1" spans="4:9">
      <c r="D403" s="22" t="s">
        <v>336</v>
      </c>
      <c r="G403" s="21"/>
      <c r="H403" s="21"/>
      <c r="I403" s="27" t="e">
        <f t="shared" si="6"/>
        <v>#DIV/0!</v>
      </c>
    </row>
    <row r="404" ht="21.95" hidden="1" customHeight="1" spans="4:9">
      <c r="D404" s="21" t="s">
        <v>337</v>
      </c>
      <c r="G404" s="21"/>
      <c r="H404" s="21"/>
      <c r="I404" s="27" t="e">
        <f t="shared" si="6"/>
        <v>#DIV/0!</v>
      </c>
    </row>
    <row r="405" ht="21.95" hidden="1" customHeight="1" spans="4:9">
      <c r="D405" s="20" t="s">
        <v>338</v>
      </c>
      <c r="G405" s="21"/>
      <c r="H405" s="21"/>
      <c r="I405" s="27" t="e">
        <f t="shared" si="6"/>
        <v>#DIV/0!</v>
      </c>
    </row>
    <row r="406" ht="21.95" hidden="1" customHeight="1" spans="4:9">
      <c r="D406" s="20" t="s">
        <v>339</v>
      </c>
      <c r="G406" s="21">
        <v>1300</v>
      </c>
      <c r="H406" s="21">
        <v>1300</v>
      </c>
      <c r="I406" s="27">
        <f t="shared" si="6"/>
        <v>0</v>
      </c>
    </row>
    <row r="407" ht="21.95" hidden="1" customHeight="1" spans="4:9">
      <c r="D407" s="20" t="s">
        <v>340</v>
      </c>
      <c r="G407" s="21"/>
      <c r="H407" s="21"/>
      <c r="I407" s="27"/>
    </row>
    <row r="408" ht="21.95" customHeight="1" spans="4:9">
      <c r="D408" s="16" t="s">
        <v>341</v>
      </c>
      <c r="G408" s="16">
        <f>G409+G414+G423+G429+G435+G440+G445+G452+G456+G459</f>
        <v>350</v>
      </c>
      <c r="H408" s="16">
        <f>H409+H414+H423+H429+H435+H440+H445+H452+H456+H459</f>
        <v>1000</v>
      </c>
      <c r="I408" s="27">
        <f t="shared" si="6"/>
        <v>185.714285714286</v>
      </c>
    </row>
    <row r="409" ht="21.95" hidden="1" customHeight="1" spans="4:9">
      <c r="D409" s="22" t="s">
        <v>342</v>
      </c>
      <c r="G409" s="21">
        <f>SUM(G410:G413)</f>
        <v>150</v>
      </c>
      <c r="H409" s="21">
        <f>SUM(H410:H413)</f>
        <v>150</v>
      </c>
      <c r="I409" s="27">
        <f t="shared" si="6"/>
        <v>0</v>
      </c>
    </row>
    <row r="410" ht="21.95" hidden="1" customHeight="1" spans="4:9">
      <c r="D410" s="20" t="s">
        <v>18</v>
      </c>
      <c r="G410" s="21">
        <v>150</v>
      </c>
      <c r="H410" s="21">
        <v>150</v>
      </c>
      <c r="I410" s="27">
        <f t="shared" si="6"/>
        <v>0</v>
      </c>
    </row>
    <row r="411" ht="21.95" hidden="1" customHeight="1" spans="4:9">
      <c r="D411" s="20" t="s">
        <v>20</v>
      </c>
      <c r="G411" s="21"/>
      <c r="H411" s="21"/>
      <c r="I411" s="27" t="e">
        <f t="shared" si="6"/>
        <v>#DIV/0!</v>
      </c>
    </row>
    <row r="412" ht="21.95" hidden="1" customHeight="1" spans="4:9">
      <c r="D412" s="20" t="s">
        <v>22</v>
      </c>
      <c r="G412" s="21"/>
      <c r="H412" s="21"/>
      <c r="I412" s="27" t="e">
        <f t="shared" si="6"/>
        <v>#DIV/0!</v>
      </c>
    </row>
    <row r="413" ht="21.95" hidden="1" customHeight="1" spans="4:9">
      <c r="D413" s="22" t="s">
        <v>343</v>
      </c>
      <c r="G413" s="21"/>
      <c r="H413" s="21"/>
      <c r="I413" s="27" t="e">
        <f t="shared" si="6"/>
        <v>#DIV/0!</v>
      </c>
    </row>
    <row r="414" ht="21.95" hidden="1" customHeight="1" spans="4:9">
      <c r="D414" s="20" t="s">
        <v>344</v>
      </c>
      <c r="G414" s="21">
        <f>SUM(G415:G422)</f>
        <v>0</v>
      </c>
      <c r="H414" s="21">
        <f>SUM(H415:H422)</f>
        <v>0</v>
      </c>
      <c r="I414" s="27" t="e">
        <f t="shared" si="6"/>
        <v>#DIV/0!</v>
      </c>
    </row>
    <row r="415" ht="21.95" hidden="1" customHeight="1" spans="4:9">
      <c r="D415" s="20" t="s">
        <v>345</v>
      </c>
      <c r="G415" s="21"/>
      <c r="H415" s="21"/>
      <c r="I415" s="27" t="e">
        <f t="shared" si="6"/>
        <v>#DIV/0!</v>
      </c>
    </row>
    <row r="416" ht="21.95" hidden="1" customHeight="1" spans="4:9">
      <c r="D416" s="20" t="s">
        <v>346</v>
      </c>
      <c r="G416" s="21"/>
      <c r="H416" s="21"/>
      <c r="I416" s="27" t="e">
        <f t="shared" si="6"/>
        <v>#DIV/0!</v>
      </c>
    </row>
    <row r="417" ht="21.95" hidden="1" customHeight="1" spans="4:9">
      <c r="D417" s="21" t="s">
        <v>347</v>
      </c>
      <c r="G417" s="21"/>
      <c r="H417" s="21"/>
      <c r="I417" s="27" t="e">
        <f t="shared" si="6"/>
        <v>#DIV/0!</v>
      </c>
    </row>
    <row r="418" ht="21.95" hidden="1" customHeight="1" spans="4:9">
      <c r="D418" s="20" t="s">
        <v>348</v>
      </c>
      <c r="G418" s="21"/>
      <c r="H418" s="21"/>
      <c r="I418" s="27" t="e">
        <f t="shared" si="6"/>
        <v>#DIV/0!</v>
      </c>
    </row>
    <row r="419" ht="21.95" hidden="1" customHeight="1" spans="4:9">
      <c r="D419" s="20" t="s">
        <v>349</v>
      </c>
      <c r="G419" s="21"/>
      <c r="H419" s="21"/>
      <c r="I419" s="27" t="e">
        <f t="shared" si="6"/>
        <v>#DIV/0!</v>
      </c>
    </row>
    <row r="420" ht="21.95" hidden="1" customHeight="1" spans="4:9">
      <c r="D420" s="20" t="s">
        <v>350</v>
      </c>
      <c r="G420" s="21"/>
      <c r="H420" s="21"/>
      <c r="I420" s="27" t="e">
        <f t="shared" si="6"/>
        <v>#DIV/0!</v>
      </c>
    </row>
    <row r="421" ht="21.95" hidden="1" customHeight="1" spans="4:9">
      <c r="D421" s="22" t="s">
        <v>351</v>
      </c>
      <c r="G421" s="21"/>
      <c r="H421" s="21"/>
      <c r="I421" s="27" t="e">
        <f t="shared" si="6"/>
        <v>#DIV/0!</v>
      </c>
    </row>
    <row r="422" ht="21.95" hidden="1" customHeight="1" spans="4:9">
      <c r="D422" s="22" t="s">
        <v>352</v>
      </c>
      <c r="G422" s="21"/>
      <c r="H422" s="21"/>
      <c r="I422" s="27" t="e">
        <f t="shared" si="6"/>
        <v>#DIV/0!</v>
      </c>
    </row>
    <row r="423" ht="21.95" hidden="1" customHeight="1" spans="4:9">
      <c r="D423" s="22" t="s">
        <v>353</v>
      </c>
      <c r="G423" s="21">
        <f>SUM(G424:G428)</f>
        <v>0</v>
      </c>
      <c r="H423" s="21">
        <f>SUM(H424:H428)</f>
        <v>0</v>
      </c>
      <c r="I423" s="27" t="e">
        <f t="shared" si="6"/>
        <v>#DIV/0!</v>
      </c>
    </row>
    <row r="424" ht="21.95" hidden="1" customHeight="1" spans="4:9">
      <c r="D424" s="20" t="s">
        <v>345</v>
      </c>
      <c r="G424" s="21"/>
      <c r="H424" s="21"/>
      <c r="I424" s="27" t="e">
        <f t="shared" si="6"/>
        <v>#DIV/0!</v>
      </c>
    </row>
    <row r="425" ht="21.95" hidden="1" customHeight="1" spans="4:9">
      <c r="D425" s="20" t="s">
        <v>354</v>
      </c>
      <c r="G425" s="21"/>
      <c r="H425" s="21"/>
      <c r="I425" s="27" t="e">
        <f t="shared" si="6"/>
        <v>#DIV/0!</v>
      </c>
    </row>
    <row r="426" ht="21.95" hidden="1" customHeight="1" spans="4:9">
      <c r="D426" s="20" t="s">
        <v>355</v>
      </c>
      <c r="G426" s="21"/>
      <c r="H426" s="21"/>
      <c r="I426" s="27" t="e">
        <f t="shared" si="6"/>
        <v>#DIV/0!</v>
      </c>
    </row>
    <row r="427" ht="21.95" hidden="1" customHeight="1" spans="4:9">
      <c r="D427" s="22" t="s">
        <v>356</v>
      </c>
      <c r="G427" s="21"/>
      <c r="H427" s="21"/>
      <c r="I427" s="27" t="e">
        <f t="shared" si="6"/>
        <v>#DIV/0!</v>
      </c>
    </row>
    <row r="428" ht="21.95" hidden="1" customHeight="1" spans="4:9">
      <c r="D428" s="22" t="s">
        <v>357</v>
      </c>
      <c r="G428" s="21"/>
      <c r="H428" s="21"/>
      <c r="I428" s="27" t="e">
        <f t="shared" si="6"/>
        <v>#DIV/0!</v>
      </c>
    </row>
    <row r="429" ht="21.95" hidden="1" customHeight="1" spans="4:9">
      <c r="D429" s="22" t="s">
        <v>358</v>
      </c>
      <c r="G429" s="21">
        <f>SUM(G430:G434)</f>
        <v>0</v>
      </c>
      <c r="H429" s="21">
        <f>SUM(H430:H434)</f>
        <v>0</v>
      </c>
      <c r="I429" s="27" t="e">
        <f t="shared" si="6"/>
        <v>#DIV/0!</v>
      </c>
    </row>
    <row r="430" ht="21.95" hidden="1" customHeight="1" spans="4:9">
      <c r="D430" s="21" t="s">
        <v>345</v>
      </c>
      <c r="G430" s="21"/>
      <c r="H430" s="21"/>
      <c r="I430" s="27" t="e">
        <f t="shared" si="6"/>
        <v>#DIV/0!</v>
      </c>
    </row>
    <row r="431" ht="21.95" hidden="1" customHeight="1" spans="4:9">
      <c r="D431" s="20" t="s">
        <v>359</v>
      </c>
      <c r="G431" s="21"/>
      <c r="H431" s="21"/>
      <c r="I431" s="27" t="e">
        <f t="shared" si="6"/>
        <v>#DIV/0!</v>
      </c>
    </row>
    <row r="432" ht="21.95" hidden="1" customHeight="1" spans="4:9">
      <c r="D432" s="20" t="s">
        <v>360</v>
      </c>
      <c r="G432" s="21"/>
      <c r="H432" s="21"/>
      <c r="I432" s="27" t="e">
        <f t="shared" si="6"/>
        <v>#DIV/0!</v>
      </c>
    </row>
    <row r="433" ht="21.95" hidden="1" customHeight="1" spans="4:9">
      <c r="D433" s="20" t="s">
        <v>361</v>
      </c>
      <c r="G433" s="21"/>
      <c r="H433" s="21"/>
      <c r="I433" s="27" t="e">
        <f t="shared" si="6"/>
        <v>#DIV/0!</v>
      </c>
    </row>
    <row r="434" ht="21.95" hidden="1" customHeight="1" spans="4:9">
      <c r="D434" s="22" t="s">
        <v>362</v>
      </c>
      <c r="G434" s="21"/>
      <c r="H434" s="21"/>
      <c r="I434" s="27" t="e">
        <f t="shared" ref="I434:I497" si="7">(H434/G434-1)*100</f>
        <v>#DIV/0!</v>
      </c>
    </row>
    <row r="435" ht="21.95" hidden="1" customHeight="1" spans="4:9">
      <c r="D435" s="22" t="s">
        <v>363</v>
      </c>
      <c r="G435" s="21">
        <f>SUM(G436:G439)</f>
        <v>0</v>
      </c>
      <c r="H435" s="21">
        <f>SUM(H436:H439)</f>
        <v>0</v>
      </c>
      <c r="I435" s="27" t="e">
        <f t="shared" si="7"/>
        <v>#DIV/0!</v>
      </c>
    </row>
    <row r="436" ht="21.95" hidden="1" customHeight="1" spans="4:9">
      <c r="D436" s="22" t="s">
        <v>345</v>
      </c>
      <c r="G436" s="21"/>
      <c r="H436" s="21"/>
      <c r="I436" s="27" t="e">
        <f t="shared" si="7"/>
        <v>#DIV/0!</v>
      </c>
    </row>
    <row r="437" ht="21.95" hidden="1" customHeight="1" spans="4:9">
      <c r="D437" s="20" t="s">
        <v>364</v>
      </c>
      <c r="G437" s="21"/>
      <c r="H437" s="21"/>
      <c r="I437" s="27" t="e">
        <f t="shared" si="7"/>
        <v>#DIV/0!</v>
      </c>
    </row>
    <row r="438" ht="21.95" hidden="1" customHeight="1" spans="4:9">
      <c r="D438" s="20" t="s">
        <v>365</v>
      </c>
      <c r="G438" s="21"/>
      <c r="H438" s="21"/>
      <c r="I438" s="27" t="e">
        <f t="shared" si="7"/>
        <v>#DIV/0!</v>
      </c>
    </row>
    <row r="439" ht="21.95" hidden="1" customHeight="1" spans="4:9">
      <c r="D439" s="20" t="s">
        <v>366</v>
      </c>
      <c r="G439" s="21"/>
      <c r="H439" s="21"/>
      <c r="I439" s="27" t="e">
        <f t="shared" si="7"/>
        <v>#DIV/0!</v>
      </c>
    </row>
    <row r="440" ht="21.95" hidden="1" customHeight="1" spans="4:9">
      <c r="D440" s="22" t="s">
        <v>367</v>
      </c>
      <c r="G440" s="21">
        <f>SUM(G441:G444)</f>
        <v>0</v>
      </c>
      <c r="H440" s="21">
        <f>SUM(H441:H444)</f>
        <v>0</v>
      </c>
      <c r="I440" s="27" t="e">
        <f t="shared" si="7"/>
        <v>#DIV/0!</v>
      </c>
    </row>
    <row r="441" ht="21.95" hidden="1" customHeight="1" spans="4:9">
      <c r="D441" s="22" t="s">
        <v>368</v>
      </c>
      <c r="G441" s="21"/>
      <c r="H441" s="21"/>
      <c r="I441" s="27" t="e">
        <f t="shared" si="7"/>
        <v>#DIV/0!</v>
      </c>
    </row>
    <row r="442" ht="21.95" hidden="1" customHeight="1" spans="4:9">
      <c r="D442" s="22" t="s">
        <v>369</v>
      </c>
      <c r="G442" s="21"/>
      <c r="H442" s="21"/>
      <c r="I442" s="27" t="e">
        <f t="shared" si="7"/>
        <v>#DIV/0!</v>
      </c>
    </row>
    <row r="443" ht="21.95" hidden="1" customHeight="1" spans="4:9">
      <c r="D443" s="22" t="s">
        <v>370</v>
      </c>
      <c r="G443" s="21"/>
      <c r="H443" s="21"/>
      <c r="I443" s="27" t="e">
        <f t="shared" si="7"/>
        <v>#DIV/0!</v>
      </c>
    </row>
    <row r="444" ht="21.95" hidden="1" customHeight="1" spans="4:9">
      <c r="D444" s="22" t="s">
        <v>371</v>
      </c>
      <c r="G444" s="21"/>
      <c r="H444" s="21"/>
      <c r="I444" s="27" t="e">
        <f t="shared" si="7"/>
        <v>#DIV/0!</v>
      </c>
    </row>
    <row r="445" ht="21.95" hidden="1" customHeight="1" spans="4:9">
      <c r="D445" s="20" t="s">
        <v>372</v>
      </c>
      <c r="G445" s="21">
        <f>SUM(G446:G451)</f>
        <v>0</v>
      </c>
      <c r="H445" s="21">
        <f>SUM(H446:H451)</f>
        <v>0</v>
      </c>
      <c r="I445" s="27" t="e">
        <f t="shared" si="7"/>
        <v>#DIV/0!</v>
      </c>
    </row>
    <row r="446" ht="21.95" hidden="1" customHeight="1" spans="4:9">
      <c r="D446" s="20" t="s">
        <v>345</v>
      </c>
      <c r="G446" s="21"/>
      <c r="H446" s="21"/>
      <c r="I446" s="27" t="e">
        <f t="shared" si="7"/>
        <v>#DIV/0!</v>
      </c>
    </row>
    <row r="447" ht="21.95" hidden="1" customHeight="1" spans="4:9">
      <c r="D447" s="22" t="s">
        <v>373</v>
      </c>
      <c r="G447" s="21"/>
      <c r="H447" s="21"/>
      <c r="I447" s="27" t="e">
        <f t="shared" si="7"/>
        <v>#DIV/0!</v>
      </c>
    </row>
    <row r="448" ht="21.95" hidden="1" customHeight="1" spans="4:9">
      <c r="D448" s="22" t="s">
        <v>374</v>
      </c>
      <c r="G448" s="21"/>
      <c r="H448" s="21"/>
      <c r="I448" s="27" t="e">
        <f t="shared" si="7"/>
        <v>#DIV/0!</v>
      </c>
    </row>
    <row r="449" ht="21.95" hidden="1" customHeight="1" spans="4:9">
      <c r="D449" s="22" t="s">
        <v>375</v>
      </c>
      <c r="G449" s="21"/>
      <c r="H449" s="21"/>
      <c r="I449" s="27" t="e">
        <f t="shared" si="7"/>
        <v>#DIV/0!</v>
      </c>
    </row>
    <row r="450" ht="21.95" hidden="1" customHeight="1" spans="4:9">
      <c r="D450" s="20" t="s">
        <v>376</v>
      </c>
      <c r="G450" s="21"/>
      <c r="H450" s="21"/>
      <c r="I450" s="27" t="e">
        <f t="shared" si="7"/>
        <v>#DIV/0!</v>
      </c>
    </row>
    <row r="451" ht="21.95" hidden="1" customHeight="1" spans="4:9">
      <c r="D451" s="20" t="s">
        <v>377</v>
      </c>
      <c r="G451" s="21"/>
      <c r="H451" s="21"/>
      <c r="I451" s="27" t="e">
        <f t="shared" si="7"/>
        <v>#DIV/0!</v>
      </c>
    </row>
    <row r="452" ht="21.95" hidden="1" customHeight="1" spans="4:9">
      <c r="D452" s="20" t="s">
        <v>378</v>
      </c>
      <c r="G452" s="21">
        <f>SUM(G453:G455)</f>
        <v>0</v>
      </c>
      <c r="H452" s="21">
        <f>SUM(H453:H455)</f>
        <v>0</v>
      </c>
      <c r="I452" s="27" t="e">
        <f t="shared" si="7"/>
        <v>#DIV/0!</v>
      </c>
    </row>
    <row r="453" ht="21.95" hidden="1" customHeight="1" spans="4:9">
      <c r="D453" s="22" t="s">
        <v>379</v>
      </c>
      <c r="G453" s="21"/>
      <c r="H453" s="21"/>
      <c r="I453" s="27" t="e">
        <f t="shared" si="7"/>
        <v>#DIV/0!</v>
      </c>
    </row>
    <row r="454" ht="21.95" hidden="1" customHeight="1" spans="4:9">
      <c r="D454" s="22" t="s">
        <v>380</v>
      </c>
      <c r="G454" s="21"/>
      <c r="H454" s="21"/>
      <c r="I454" s="27" t="e">
        <f t="shared" si="7"/>
        <v>#DIV/0!</v>
      </c>
    </row>
    <row r="455" ht="21.95" hidden="1" customHeight="1" spans="4:9">
      <c r="D455" s="22" t="s">
        <v>381</v>
      </c>
      <c r="G455" s="21"/>
      <c r="H455" s="21"/>
      <c r="I455" s="27" t="e">
        <f t="shared" si="7"/>
        <v>#DIV/0!</v>
      </c>
    </row>
    <row r="456" ht="21.95" hidden="1" customHeight="1" spans="4:9">
      <c r="D456" s="21" t="s">
        <v>382</v>
      </c>
      <c r="G456" s="21">
        <f>SUM(G457:G458)</f>
        <v>0</v>
      </c>
      <c r="H456" s="21">
        <f>SUM(H457:H458)</f>
        <v>0</v>
      </c>
      <c r="I456" s="27" t="e">
        <f t="shared" si="7"/>
        <v>#DIV/0!</v>
      </c>
    </row>
    <row r="457" ht="21.95" hidden="1" customHeight="1" spans="4:9">
      <c r="D457" s="22" t="s">
        <v>383</v>
      </c>
      <c r="G457" s="21"/>
      <c r="H457" s="21"/>
      <c r="I457" s="27" t="e">
        <f t="shared" si="7"/>
        <v>#DIV/0!</v>
      </c>
    </row>
    <row r="458" ht="21.95" hidden="1" customHeight="1" spans="4:9">
      <c r="D458" s="22" t="s">
        <v>384</v>
      </c>
      <c r="G458" s="21"/>
      <c r="H458" s="21"/>
      <c r="I458" s="27" t="e">
        <f t="shared" si="7"/>
        <v>#DIV/0!</v>
      </c>
    </row>
    <row r="459" ht="21.95" hidden="1" customHeight="1" spans="4:9">
      <c r="D459" s="20" t="s">
        <v>385</v>
      </c>
      <c r="G459" s="21">
        <f>SUM(G460:G463)</f>
        <v>200</v>
      </c>
      <c r="H459" s="21">
        <f>SUM(H460:H463)</f>
        <v>850</v>
      </c>
      <c r="I459" s="27">
        <f t="shared" si="7"/>
        <v>325</v>
      </c>
    </row>
    <row r="460" ht="21.95" hidden="1" customHeight="1" spans="4:9">
      <c r="D460" s="20" t="s">
        <v>386</v>
      </c>
      <c r="G460" s="21"/>
      <c r="H460" s="21"/>
      <c r="I460" s="27" t="e">
        <f t="shared" si="7"/>
        <v>#DIV/0!</v>
      </c>
    </row>
    <row r="461" ht="21.95" hidden="1" customHeight="1" spans="4:9">
      <c r="D461" s="22" t="s">
        <v>387</v>
      </c>
      <c r="G461" s="21"/>
      <c r="H461" s="21"/>
      <c r="I461" s="27" t="e">
        <f t="shared" si="7"/>
        <v>#DIV/0!</v>
      </c>
    </row>
    <row r="462" ht="21.95" hidden="1" customHeight="1" spans="4:9">
      <c r="D462" s="22" t="s">
        <v>388</v>
      </c>
      <c r="G462" s="21"/>
      <c r="H462" s="21"/>
      <c r="I462" s="27" t="e">
        <f t="shared" si="7"/>
        <v>#DIV/0!</v>
      </c>
    </row>
    <row r="463" ht="21.95" hidden="1" customHeight="1" spans="4:9">
      <c r="D463" s="22" t="s">
        <v>389</v>
      </c>
      <c r="G463" s="21">
        <v>200</v>
      </c>
      <c r="H463" s="21">
        <f>650+200</f>
        <v>850</v>
      </c>
      <c r="I463" s="27">
        <f t="shared" si="7"/>
        <v>325</v>
      </c>
    </row>
    <row r="464" ht="21.95" customHeight="1" spans="4:9">
      <c r="D464" s="16" t="s">
        <v>390</v>
      </c>
      <c r="G464" s="16">
        <f>SUM(G465,G481,G489,G500,G509,G516)</f>
        <v>2965</v>
      </c>
      <c r="H464" s="16">
        <f>SUM(H465,H481,H489,H500,H509,H516)</f>
        <v>3806</v>
      </c>
      <c r="I464" s="27">
        <f t="shared" si="7"/>
        <v>28.3642495784148</v>
      </c>
    </row>
    <row r="465" ht="21.95" hidden="1" customHeight="1" spans="4:9">
      <c r="D465" s="21" t="s">
        <v>391</v>
      </c>
      <c r="G465" s="21">
        <f>SUM(G466:G480)</f>
        <v>1061</v>
      </c>
      <c r="H465" s="21">
        <f>SUM(H466:H480)</f>
        <v>1563</v>
      </c>
      <c r="I465" s="27">
        <f t="shared" si="7"/>
        <v>47.3138548539114</v>
      </c>
    </row>
    <row r="466" ht="21.95" hidden="1" customHeight="1" spans="4:9">
      <c r="D466" s="21" t="s">
        <v>18</v>
      </c>
      <c r="G466" s="21">
        <v>190</v>
      </c>
      <c r="H466" s="21">
        <v>220</v>
      </c>
      <c r="I466" s="27">
        <f t="shared" si="7"/>
        <v>15.7894736842105</v>
      </c>
    </row>
    <row r="467" ht="21.95" hidden="1" customHeight="1" spans="4:9">
      <c r="D467" s="21" t="s">
        <v>20</v>
      </c>
      <c r="G467" s="21"/>
      <c r="H467" s="21"/>
      <c r="I467" s="27" t="e">
        <f t="shared" si="7"/>
        <v>#DIV/0!</v>
      </c>
    </row>
    <row r="468" ht="21.95" hidden="1" customHeight="1" spans="4:9">
      <c r="D468" s="21" t="s">
        <v>22</v>
      </c>
      <c r="G468" s="21"/>
      <c r="H468" s="21"/>
      <c r="I468" s="27" t="e">
        <f t="shared" si="7"/>
        <v>#DIV/0!</v>
      </c>
    </row>
    <row r="469" ht="21.95" hidden="1" customHeight="1" spans="4:9">
      <c r="D469" s="21" t="s">
        <v>392</v>
      </c>
      <c r="G469" s="21">
        <v>110</v>
      </c>
      <c r="H469" s="21">
        <v>130</v>
      </c>
      <c r="I469" s="27">
        <f t="shared" si="7"/>
        <v>18.1818181818182</v>
      </c>
    </row>
    <row r="470" ht="21.95" hidden="1" customHeight="1" spans="4:9">
      <c r="D470" s="21" t="s">
        <v>393</v>
      </c>
      <c r="G470" s="21"/>
      <c r="H470" s="21"/>
      <c r="I470" s="27" t="e">
        <f t="shared" si="7"/>
        <v>#DIV/0!</v>
      </c>
    </row>
    <row r="471" ht="21.95" hidden="1" customHeight="1" spans="4:9">
      <c r="D471" s="21" t="s">
        <v>394</v>
      </c>
      <c r="G471" s="21">
        <v>30</v>
      </c>
      <c r="H471" s="21">
        <v>30</v>
      </c>
      <c r="I471" s="27">
        <f t="shared" si="7"/>
        <v>0</v>
      </c>
    </row>
    <row r="472" ht="21.95" hidden="1" customHeight="1" spans="4:9">
      <c r="D472" s="21" t="s">
        <v>395</v>
      </c>
      <c r="G472" s="21">
        <v>125</v>
      </c>
      <c r="H472" s="21">
        <v>130</v>
      </c>
      <c r="I472" s="27">
        <f t="shared" si="7"/>
        <v>4</v>
      </c>
    </row>
    <row r="473" ht="21.95" hidden="1" customHeight="1" spans="4:9">
      <c r="D473" s="21" t="s">
        <v>396</v>
      </c>
      <c r="G473" s="21"/>
      <c r="H473" s="21"/>
      <c r="I473" s="27" t="e">
        <f t="shared" si="7"/>
        <v>#DIV/0!</v>
      </c>
    </row>
    <row r="474" ht="21.95" hidden="1" customHeight="1" spans="4:9">
      <c r="D474" s="21" t="s">
        <v>397</v>
      </c>
      <c r="G474" s="21">
        <v>85</v>
      </c>
      <c r="H474" s="21">
        <v>90</v>
      </c>
      <c r="I474" s="27">
        <f t="shared" si="7"/>
        <v>5.88235294117647</v>
      </c>
    </row>
    <row r="475" ht="21.95" hidden="1" customHeight="1" spans="4:9">
      <c r="D475" s="21" t="s">
        <v>398</v>
      </c>
      <c r="G475" s="21"/>
      <c r="H475" s="21"/>
      <c r="I475" s="27" t="e">
        <f t="shared" si="7"/>
        <v>#DIV/0!</v>
      </c>
    </row>
    <row r="476" ht="21.95" hidden="1" customHeight="1" spans="4:9">
      <c r="D476" s="21" t="s">
        <v>399</v>
      </c>
      <c r="G476" s="21"/>
      <c r="H476" s="21"/>
      <c r="I476" s="27" t="e">
        <f t="shared" si="7"/>
        <v>#DIV/0!</v>
      </c>
    </row>
    <row r="477" ht="21.95" hidden="1" customHeight="1" spans="4:9">
      <c r="D477" s="21" t="s">
        <v>400</v>
      </c>
      <c r="G477" s="21">
        <v>10</v>
      </c>
      <c r="H477" s="21">
        <v>10</v>
      </c>
      <c r="I477" s="27">
        <f t="shared" si="7"/>
        <v>0</v>
      </c>
    </row>
    <row r="478" ht="21.95" hidden="1" customHeight="1" spans="4:9">
      <c r="D478" s="16" t="s">
        <v>401</v>
      </c>
      <c r="G478" s="21"/>
      <c r="H478" s="21"/>
      <c r="I478" s="27" t="e">
        <f t="shared" si="7"/>
        <v>#DIV/0!</v>
      </c>
    </row>
    <row r="479" ht="21.95" hidden="1" customHeight="1" spans="4:9">
      <c r="D479" s="21" t="s">
        <v>402</v>
      </c>
      <c r="G479" s="21">
        <v>137</v>
      </c>
      <c r="H479" s="21">
        <v>145</v>
      </c>
      <c r="I479" s="27">
        <f t="shared" si="7"/>
        <v>5.83941605839415</v>
      </c>
    </row>
    <row r="480" ht="21.95" hidden="1" customHeight="1" spans="4:9">
      <c r="D480" s="21" t="s">
        <v>403</v>
      </c>
      <c r="G480" s="21">
        <f>302+72</f>
        <v>374</v>
      </c>
      <c r="H480" s="21">
        <f>369+439</f>
        <v>808</v>
      </c>
      <c r="I480" s="27">
        <f t="shared" si="7"/>
        <v>116.042780748663</v>
      </c>
    </row>
    <row r="481" ht="21.95" hidden="1" customHeight="1" spans="4:9">
      <c r="D481" s="21" t="s">
        <v>404</v>
      </c>
      <c r="G481" s="21">
        <f>SUM(G482:G488)</f>
        <v>255</v>
      </c>
      <c r="H481" s="21">
        <f>SUM(H482:H488)</f>
        <v>270</v>
      </c>
      <c r="I481" s="27">
        <f t="shared" si="7"/>
        <v>5.88235294117647</v>
      </c>
    </row>
    <row r="482" ht="21.95" hidden="1" customHeight="1" spans="4:9">
      <c r="D482" s="21" t="s">
        <v>18</v>
      </c>
      <c r="G482" s="21">
        <v>85</v>
      </c>
      <c r="H482" s="21">
        <v>90</v>
      </c>
      <c r="I482" s="27">
        <f t="shared" si="7"/>
        <v>5.88235294117647</v>
      </c>
    </row>
    <row r="483" ht="21.95" hidden="1" customHeight="1" spans="4:9">
      <c r="D483" s="21" t="s">
        <v>20</v>
      </c>
      <c r="G483" s="21"/>
      <c r="H483" s="21"/>
      <c r="I483" s="27" t="e">
        <f t="shared" si="7"/>
        <v>#DIV/0!</v>
      </c>
    </row>
    <row r="484" ht="21.95" hidden="1" customHeight="1" spans="4:9">
      <c r="D484" s="21" t="s">
        <v>22</v>
      </c>
      <c r="G484" s="21"/>
      <c r="H484" s="21"/>
      <c r="I484" s="27" t="e">
        <f t="shared" si="7"/>
        <v>#DIV/0!</v>
      </c>
    </row>
    <row r="485" ht="21.95" hidden="1" customHeight="1" spans="4:9">
      <c r="D485" s="21" t="s">
        <v>405</v>
      </c>
      <c r="G485" s="21"/>
      <c r="H485" s="21"/>
      <c r="I485" s="27" t="e">
        <f t="shared" si="7"/>
        <v>#DIV/0!</v>
      </c>
    </row>
    <row r="486" ht="21.95" hidden="1" customHeight="1" spans="4:9">
      <c r="D486" s="21" t="s">
        <v>406</v>
      </c>
      <c r="G486" s="21">
        <v>170</v>
      </c>
      <c r="H486" s="21">
        <v>180</v>
      </c>
      <c r="I486" s="27">
        <f t="shared" si="7"/>
        <v>5.88235294117647</v>
      </c>
    </row>
    <row r="487" ht="21.95" hidden="1" customHeight="1" spans="4:9">
      <c r="D487" s="21" t="s">
        <v>407</v>
      </c>
      <c r="G487" s="21"/>
      <c r="H487" s="21"/>
      <c r="I487" s="27" t="e">
        <f t="shared" si="7"/>
        <v>#DIV/0!</v>
      </c>
    </row>
    <row r="488" ht="21.95" hidden="1" customHeight="1" spans="4:9">
      <c r="D488" s="21" t="s">
        <v>408</v>
      </c>
      <c r="G488" s="21"/>
      <c r="H488" s="21"/>
      <c r="I488" s="27" t="e">
        <f t="shared" si="7"/>
        <v>#DIV/0!</v>
      </c>
    </row>
    <row r="489" ht="21.95" hidden="1" customHeight="1" spans="4:9">
      <c r="D489" s="21" t="s">
        <v>409</v>
      </c>
      <c r="G489" s="21">
        <f>SUM(G490:G499)</f>
        <v>220</v>
      </c>
      <c r="H489" s="21">
        <f>SUM(H490:H499)</f>
        <v>110</v>
      </c>
      <c r="I489" s="27">
        <f t="shared" si="7"/>
        <v>-50</v>
      </c>
    </row>
    <row r="490" ht="21.95" hidden="1" customHeight="1" spans="4:9">
      <c r="D490" s="21" t="s">
        <v>18</v>
      </c>
      <c r="G490" s="21">
        <v>100</v>
      </c>
      <c r="H490" s="21">
        <v>110</v>
      </c>
      <c r="I490" s="27">
        <f t="shared" si="7"/>
        <v>10</v>
      </c>
    </row>
    <row r="491" ht="21.95" hidden="1" customHeight="1" spans="4:9">
      <c r="D491" s="21" t="s">
        <v>20</v>
      </c>
      <c r="G491" s="21"/>
      <c r="H491" s="21"/>
      <c r="I491" s="27" t="e">
        <f t="shared" si="7"/>
        <v>#DIV/0!</v>
      </c>
    </row>
    <row r="492" ht="21.95" hidden="1" customHeight="1" spans="4:9">
      <c r="D492" s="21" t="s">
        <v>22</v>
      </c>
      <c r="G492" s="21"/>
      <c r="H492" s="21"/>
      <c r="I492" s="27" t="e">
        <f t="shared" si="7"/>
        <v>#DIV/0!</v>
      </c>
    </row>
    <row r="493" ht="21.95" hidden="1" customHeight="1" spans="4:9">
      <c r="D493" s="21" t="s">
        <v>410</v>
      </c>
      <c r="G493" s="21"/>
      <c r="H493" s="21"/>
      <c r="I493" s="27" t="e">
        <f t="shared" si="7"/>
        <v>#DIV/0!</v>
      </c>
    </row>
    <row r="494" ht="21.95" hidden="1" customHeight="1" spans="4:9">
      <c r="D494" s="21" t="s">
        <v>411</v>
      </c>
      <c r="G494" s="21"/>
      <c r="H494" s="21"/>
      <c r="I494" s="27" t="e">
        <f t="shared" si="7"/>
        <v>#DIV/0!</v>
      </c>
    </row>
    <row r="495" ht="21.95" hidden="1" customHeight="1" spans="4:9">
      <c r="D495" s="21" t="s">
        <v>412</v>
      </c>
      <c r="G495" s="21"/>
      <c r="H495" s="21"/>
      <c r="I495" s="27" t="e">
        <f t="shared" si="7"/>
        <v>#DIV/0!</v>
      </c>
    </row>
    <row r="496" ht="21.95" hidden="1" customHeight="1" spans="4:9">
      <c r="D496" s="21" t="s">
        <v>413</v>
      </c>
      <c r="G496" s="21"/>
      <c r="H496" s="21"/>
      <c r="I496" s="27" t="e">
        <f t="shared" si="7"/>
        <v>#DIV/0!</v>
      </c>
    </row>
    <row r="497" ht="21.95" hidden="1" customHeight="1" spans="4:9">
      <c r="D497" s="21" t="s">
        <v>414</v>
      </c>
      <c r="G497" s="21"/>
      <c r="H497" s="21"/>
      <c r="I497" s="27" t="e">
        <f t="shared" si="7"/>
        <v>#DIV/0!</v>
      </c>
    </row>
    <row r="498" ht="21.95" hidden="1" customHeight="1" spans="4:9">
      <c r="D498" s="21" t="s">
        <v>415</v>
      </c>
      <c r="G498" s="21"/>
      <c r="H498" s="21"/>
      <c r="I498" s="27" t="e">
        <f t="shared" ref="I498:I561" si="8">(H498/G498-1)*100</f>
        <v>#DIV/0!</v>
      </c>
    </row>
    <row r="499" ht="21.95" hidden="1" customHeight="1" spans="4:9">
      <c r="D499" s="21" t="s">
        <v>416</v>
      </c>
      <c r="G499" s="21">
        <v>120</v>
      </c>
      <c r="H499" s="21"/>
      <c r="I499" s="27">
        <f t="shared" si="8"/>
        <v>-100</v>
      </c>
    </row>
    <row r="500" ht="21.95" hidden="1" customHeight="1" spans="4:9">
      <c r="D500" s="21" t="s">
        <v>417</v>
      </c>
      <c r="G500" s="21">
        <f>SUM(G501:G508)</f>
        <v>353</v>
      </c>
      <c r="H500" s="21">
        <v>350</v>
      </c>
      <c r="I500" s="27">
        <f t="shared" si="8"/>
        <v>-0.849858356940514</v>
      </c>
    </row>
    <row r="501" ht="21.95" hidden="1" customHeight="1" spans="4:9">
      <c r="D501" s="16" t="s">
        <v>18</v>
      </c>
      <c r="G501" s="21"/>
      <c r="H501" s="21"/>
      <c r="I501" s="27" t="e">
        <f t="shared" si="8"/>
        <v>#DIV/0!</v>
      </c>
    </row>
    <row r="502" ht="21.95" hidden="1" customHeight="1" spans="4:9">
      <c r="D502" s="16" t="s">
        <v>418</v>
      </c>
      <c r="G502" s="21">
        <v>350</v>
      </c>
      <c r="H502" s="21">
        <v>350</v>
      </c>
      <c r="I502" s="27">
        <f t="shared" si="8"/>
        <v>0</v>
      </c>
    </row>
    <row r="503" ht="21.95" hidden="1" customHeight="1" spans="4:9">
      <c r="D503" s="16" t="s">
        <v>22</v>
      </c>
      <c r="G503" s="21"/>
      <c r="H503" s="21"/>
      <c r="I503" s="27" t="e">
        <f t="shared" si="8"/>
        <v>#DIV/0!</v>
      </c>
    </row>
    <row r="504" ht="21.95" hidden="1" customHeight="1" spans="4:9">
      <c r="D504" s="16" t="s">
        <v>419</v>
      </c>
      <c r="G504" s="21"/>
      <c r="H504" s="21"/>
      <c r="I504" s="27" t="e">
        <f t="shared" si="8"/>
        <v>#DIV/0!</v>
      </c>
    </row>
    <row r="505" ht="21.95" hidden="1" customHeight="1" spans="4:9">
      <c r="D505" s="16" t="s">
        <v>420</v>
      </c>
      <c r="G505" s="21"/>
      <c r="H505" s="21"/>
      <c r="I505" s="27" t="e">
        <f t="shared" si="8"/>
        <v>#DIV/0!</v>
      </c>
    </row>
    <row r="506" ht="21.95" hidden="1" customHeight="1" spans="4:9">
      <c r="D506" s="16" t="s">
        <v>421</v>
      </c>
      <c r="G506" s="21"/>
      <c r="H506" s="21"/>
      <c r="I506" s="27" t="e">
        <f t="shared" si="8"/>
        <v>#DIV/0!</v>
      </c>
    </row>
    <row r="507" ht="21.95" hidden="1" customHeight="1" spans="4:9">
      <c r="D507" s="16" t="s">
        <v>422</v>
      </c>
      <c r="G507" s="21">
        <v>3</v>
      </c>
      <c r="H507" s="21"/>
      <c r="I507" s="27">
        <f t="shared" si="8"/>
        <v>-100</v>
      </c>
    </row>
    <row r="508" ht="21.95" hidden="1" customHeight="1" spans="4:9">
      <c r="D508" s="16" t="s">
        <v>423</v>
      </c>
      <c r="G508" s="21"/>
      <c r="H508" s="21"/>
      <c r="I508" s="27" t="e">
        <f t="shared" si="8"/>
        <v>#DIV/0!</v>
      </c>
    </row>
    <row r="509" ht="21.95" hidden="1" customHeight="1" spans="4:9">
      <c r="D509" s="16" t="s">
        <v>424</v>
      </c>
      <c r="G509" s="21">
        <v>800</v>
      </c>
      <c r="H509" s="21">
        <v>800</v>
      </c>
      <c r="I509" s="27">
        <f t="shared" si="8"/>
        <v>0</v>
      </c>
    </row>
    <row r="510" ht="21.95" hidden="1" customHeight="1" spans="4:9">
      <c r="D510" s="16" t="s">
        <v>18</v>
      </c>
      <c r="G510" s="21"/>
      <c r="H510" s="21"/>
      <c r="I510" s="27" t="e">
        <f t="shared" si="8"/>
        <v>#DIV/0!</v>
      </c>
    </row>
    <row r="511" ht="21.95" hidden="1" customHeight="1" spans="4:9">
      <c r="D511" s="16" t="s">
        <v>20</v>
      </c>
      <c r="G511" s="21">
        <v>800</v>
      </c>
      <c r="H511" s="21">
        <v>800</v>
      </c>
      <c r="I511" s="27">
        <f t="shared" si="8"/>
        <v>0</v>
      </c>
    </row>
    <row r="512" ht="21.95" hidden="1" customHeight="1" spans="4:9">
      <c r="D512" s="16" t="s">
        <v>22</v>
      </c>
      <c r="G512" s="21"/>
      <c r="H512" s="21"/>
      <c r="I512" s="27" t="e">
        <f t="shared" si="8"/>
        <v>#DIV/0!</v>
      </c>
    </row>
    <row r="513" ht="21.95" hidden="1" customHeight="1" spans="4:9">
      <c r="D513" s="16" t="s">
        <v>425</v>
      </c>
      <c r="G513" s="21"/>
      <c r="H513" s="21"/>
      <c r="I513" s="27" t="e">
        <f t="shared" si="8"/>
        <v>#DIV/0!</v>
      </c>
    </row>
    <row r="514" ht="21.95" hidden="1" customHeight="1" spans="4:9">
      <c r="D514" s="16" t="s">
        <v>426</v>
      </c>
      <c r="G514" s="21"/>
      <c r="H514" s="21"/>
      <c r="I514" s="27" t="e">
        <f t="shared" si="8"/>
        <v>#DIV/0!</v>
      </c>
    </row>
    <row r="515" ht="21.95" hidden="1" customHeight="1" spans="4:9">
      <c r="D515" s="16" t="s">
        <v>427</v>
      </c>
      <c r="G515" s="21"/>
      <c r="H515" s="21"/>
      <c r="I515" s="27" t="e">
        <f t="shared" si="8"/>
        <v>#DIV/0!</v>
      </c>
    </row>
    <row r="516" ht="21.95" hidden="1" customHeight="1" spans="4:9">
      <c r="D516" s="21" t="s">
        <v>428</v>
      </c>
      <c r="G516" s="21">
        <v>276</v>
      </c>
      <c r="H516" s="21">
        <v>713</v>
      </c>
      <c r="I516" s="27">
        <f t="shared" si="8"/>
        <v>158.333333333333</v>
      </c>
    </row>
    <row r="517" ht="21.95" hidden="1" customHeight="1" spans="4:9">
      <c r="D517" s="21" t="s">
        <v>429</v>
      </c>
      <c r="G517" s="21"/>
      <c r="H517" s="21"/>
      <c r="I517" s="27" t="e">
        <f t="shared" si="8"/>
        <v>#DIV/0!</v>
      </c>
    </row>
    <row r="518" ht="21.95" hidden="1" customHeight="1" spans="4:9">
      <c r="D518" s="21" t="s">
        <v>430</v>
      </c>
      <c r="G518" s="21"/>
      <c r="H518" s="21"/>
      <c r="I518" s="27" t="e">
        <f t="shared" si="8"/>
        <v>#DIV/0!</v>
      </c>
    </row>
    <row r="519" ht="21.95" hidden="1" customHeight="1" spans="4:9">
      <c r="D519" s="21" t="s">
        <v>431</v>
      </c>
      <c r="G519" s="21">
        <v>276</v>
      </c>
      <c r="H519" s="21">
        <v>713</v>
      </c>
      <c r="I519" s="27">
        <f t="shared" si="8"/>
        <v>158.333333333333</v>
      </c>
    </row>
    <row r="520" ht="21.95" customHeight="1" spans="4:9">
      <c r="D520" s="16" t="s">
        <v>432</v>
      </c>
      <c r="G520" s="16">
        <f>SUM(G521,G535,G543,G545,G558,G568,G576,G583,G590,G599,G604,G607,,G616,G623,G628,G610,G619,,G636)</f>
        <v>53645</v>
      </c>
      <c r="H520" s="16">
        <f>SUM(H521,H535,H543,H545,H558,H568,H576,H583,H590,H610,H619,H628,H636,H604)</f>
        <v>50419</v>
      </c>
      <c r="I520" s="27">
        <f t="shared" si="8"/>
        <v>-6.01360797837637</v>
      </c>
    </row>
    <row r="521" ht="21.95" hidden="1" customHeight="1" spans="4:9">
      <c r="D521" s="21" t="s">
        <v>433</v>
      </c>
      <c r="G521" s="21">
        <f>SUM(G522:G534)</f>
        <v>650</v>
      </c>
      <c r="H521" s="21">
        <f>SUM(H522:H534)</f>
        <v>690</v>
      </c>
      <c r="I521" s="27">
        <f t="shared" si="8"/>
        <v>6.15384615384615</v>
      </c>
    </row>
    <row r="522" ht="21.95" hidden="1" customHeight="1" spans="4:9">
      <c r="D522" s="21" t="s">
        <v>18</v>
      </c>
      <c r="G522" s="21"/>
      <c r="H522" s="21"/>
      <c r="I522" s="27" t="e">
        <f t="shared" si="8"/>
        <v>#DIV/0!</v>
      </c>
    </row>
    <row r="523" ht="21.95" hidden="1" customHeight="1" spans="4:9">
      <c r="D523" s="21" t="s">
        <v>20</v>
      </c>
      <c r="G523" s="21"/>
      <c r="H523" s="21"/>
      <c r="I523" s="27" t="e">
        <f t="shared" si="8"/>
        <v>#DIV/0!</v>
      </c>
    </row>
    <row r="524" ht="21.95" hidden="1" customHeight="1" spans="4:9">
      <c r="D524" s="21" t="s">
        <v>22</v>
      </c>
      <c r="G524" s="21"/>
      <c r="H524" s="21"/>
      <c r="I524" s="27" t="e">
        <f t="shared" si="8"/>
        <v>#DIV/0!</v>
      </c>
    </row>
    <row r="525" ht="21.95" hidden="1" customHeight="1" spans="4:9">
      <c r="D525" s="21" t="s">
        <v>434</v>
      </c>
      <c r="G525" s="21"/>
      <c r="H525" s="21"/>
      <c r="I525" s="27" t="e">
        <f t="shared" si="8"/>
        <v>#DIV/0!</v>
      </c>
    </row>
    <row r="526" ht="21.95" hidden="1" customHeight="1" spans="4:9">
      <c r="D526" s="21" t="s">
        <v>435</v>
      </c>
      <c r="G526" s="21"/>
      <c r="H526" s="21"/>
      <c r="I526" s="27" t="e">
        <f t="shared" si="8"/>
        <v>#DIV/0!</v>
      </c>
    </row>
    <row r="527" ht="21.95" hidden="1" customHeight="1" spans="4:9">
      <c r="D527" s="21" t="s">
        <v>436</v>
      </c>
      <c r="G527" s="21">
        <v>150</v>
      </c>
      <c r="H527" s="21">
        <v>160</v>
      </c>
      <c r="I527" s="27">
        <f t="shared" si="8"/>
        <v>6.66666666666667</v>
      </c>
    </row>
    <row r="528" ht="21.95" hidden="1" customHeight="1" spans="4:9">
      <c r="D528" s="21" t="s">
        <v>437</v>
      </c>
      <c r="G528" s="21">
        <v>200</v>
      </c>
      <c r="H528" s="21">
        <v>210</v>
      </c>
      <c r="I528" s="27">
        <f t="shared" si="8"/>
        <v>5</v>
      </c>
    </row>
    <row r="529" ht="21.95" hidden="1" customHeight="1" spans="4:9">
      <c r="D529" s="21" t="s">
        <v>84</v>
      </c>
      <c r="G529" s="21"/>
      <c r="H529" s="21"/>
      <c r="I529" s="27" t="e">
        <f t="shared" si="8"/>
        <v>#DIV/0!</v>
      </c>
    </row>
    <row r="530" ht="21.95" hidden="1" customHeight="1" spans="4:9">
      <c r="D530" s="21" t="s">
        <v>438</v>
      </c>
      <c r="G530" s="21">
        <v>300</v>
      </c>
      <c r="H530" s="21">
        <v>320</v>
      </c>
      <c r="I530" s="27">
        <f t="shared" si="8"/>
        <v>6.66666666666667</v>
      </c>
    </row>
    <row r="531" ht="21.95" hidden="1" customHeight="1" spans="4:9">
      <c r="D531" s="21" t="s">
        <v>439</v>
      </c>
      <c r="G531" s="21"/>
      <c r="H531" s="21"/>
      <c r="I531" s="27" t="e">
        <f t="shared" si="8"/>
        <v>#DIV/0!</v>
      </c>
    </row>
    <row r="532" ht="21.95" hidden="1" customHeight="1" spans="4:9">
      <c r="D532" s="21" t="s">
        <v>440</v>
      </c>
      <c r="G532" s="21"/>
      <c r="H532" s="21"/>
      <c r="I532" s="27" t="e">
        <f t="shared" si="8"/>
        <v>#DIV/0!</v>
      </c>
    </row>
    <row r="533" ht="21.95" hidden="1" customHeight="1" spans="4:9">
      <c r="D533" s="21" t="s">
        <v>441</v>
      </c>
      <c r="G533" s="21"/>
      <c r="H533" s="21"/>
      <c r="I533" s="27" t="e">
        <f t="shared" si="8"/>
        <v>#DIV/0!</v>
      </c>
    </row>
    <row r="534" ht="21.95" hidden="1" customHeight="1" spans="4:9">
      <c r="D534" s="21" t="s">
        <v>442</v>
      </c>
      <c r="G534" s="21"/>
      <c r="H534" s="21"/>
      <c r="I534" s="27" t="e">
        <f t="shared" si="8"/>
        <v>#DIV/0!</v>
      </c>
    </row>
    <row r="535" ht="21.95" hidden="1" customHeight="1" spans="4:9">
      <c r="D535" s="21" t="s">
        <v>443</v>
      </c>
      <c r="G535" s="21">
        <f>SUM(G536:G542)</f>
        <v>1935</v>
      </c>
      <c r="H535" s="21">
        <f>SUM(H536:H542)</f>
        <v>483</v>
      </c>
      <c r="I535" s="27">
        <f t="shared" si="8"/>
        <v>-75.0387596899225</v>
      </c>
    </row>
    <row r="536" ht="21.95" hidden="1" customHeight="1" spans="4:9">
      <c r="D536" s="21" t="s">
        <v>18</v>
      </c>
      <c r="G536" s="21">
        <v>420</v>
      </c>
      <c r="H536" s="21">
        <v>483</v>
      </c>
      <c r="I536" s="27">
        <f t="shared" si="8"/>
        <v>15</v>
      </c>
    </row>
    <row r="537" ht="21.95" hidden="1" customHeight="1" spans="4:9">
      <c r="D537" s="21" t="s">
        <v>20</v>
      </c>
      <c r="G537" s="21"/>
      <c r="H537" s="21"/>
      <c r="I537" s="27" t="e">
        <f t="shared" si="8"/>
        <v>#DIV/0!</v>
      </c>
    </row>
    <row r="538" ht="21.95" hidden="1" customHeight="1" spans="4:9">
      <c r="D538" s="21" t="s">
        <v>22</v>
      </c>
      <c r="G538" s="21"/>
      <c r="H538" s="21"/>
      <c r="I538" s="27" t="e">
        <f t="shared" si="8"/>
        <v>#DIV/0!</v>
      </c>
    </row>
    <row r="539" ht="21.95" hidden="1" customHeight="1" spans="4:9">
      <c r="D539" s="21" t="s">
        <v>444</v>
      </c>
      <c r="G539" s="21"/>
      <c r="H539" s="21"/>
      <c r="I539" s="27" t="e">
        <f t="shared" si="8"/>
        <v>#DIV/0!</v>
      </c>
    </row>
    <row r="540" ht="21.95" hidden="1" customHeight="1" spans="4:9">
      <c r="D540" s="21" t="s">
        <v>445</v>
      </c>
      <c r="G540" s="21"/>
      <c r="H540" s="21"/>
      <c r="I540" s="27" t="e">
        <f t="shared" si="8"/>
        <v>#DIV/0!</v>
      </c>
    </row>
    <row r="541" ht="21.95" hidden="1" customHeight="1" spans="4:9">
      <c r="D541" s="21" t="s">
        <v>446</v>
      </c>
      <c r="G541" s="21"/>
      <c r="H541" s="21"/>
      <c r="I541" s="27" t="e">
        <f t="shared" si="8"/>
        <v>#DIV/0!</v>
      </c>
    </row>
    <row r="542" ht="21.95" hidden="1" customHeight="1" spans="4:9">
      <c r="D542" s="21" t="s">
        <v>447</v>
      </c>
      <c r="G542" s="21">
        <v>1515</v>
      </c>
      <c r="H542" s="21"/>
      <c r="I542" s="27">
        <f t="shared" si="8"/>
        <v>-100</v>
      </c>
    </row>
    <row r="543" ht="21.95" hidden="1" customHeight="1" spans="4:9">
      <c r="D543" s="21" t="s">
        <v>448</v>
      </c>
      <c r="G543" s="21"/>
      <c r="H543" s="21"/>
      <c r="I543" s="27" t="e">
        <f t="shared" si="8"/>
        <v>#DIV/0!</v>
      </c>
    </row>
    <row r="544" ht="21.95" hidden="1" customHeight="1" spans="4:9">
      <c r="D544" s="21" t="s">
        <v>449</v>
      </c>
      <c r="G544" s="21"/>
      <c r="H544" s="21"/>
      <c r="I544" s="27" t="e">
        <f t="shared" si="8"/>
        <v>#DIV/0!</v>
      </c>
    </row>
    <row r="545" ht="21.95" hidden="1" customHeight="1" spans="4:9">
      <c r="D545" s="21" t="s">
        <v>450</v>
      </c>
      <c r="G545" s="21">
        <f>SUM(G546:G553)</f>
        <v>11261</v>
      </c>
      <c r="H545" s="21">
        <f>SUM(H546:H553)</f>
        <v>12120</v>
      </c>
      <c r="I545" s="27">
        <f t="shared" si="8"/>
        <v>7.62809697184974</v>
      </c>
    </row>
    <row r="546" ht="21.95" hidden="1" customHeight="1" spans="4:9">
      <c r="D546" s="21" t="s">
        <v>451</v>
      </c>
      <c r="G546" s="21"/>
      <c r="H546" s="21"/>
      <c r="I546" s="27" t="e">
        <f t="shared" si="8"/>
        <v>#DIV/0!</v>
      </c>
    </row>
    <row r="547" ht="21.95" hidden="1" customHeight="1" spans="4:9">
      <c r="D547" s="21" t="s">
        <v>452</v>
      </c>
      <c r="G547" s="21">
        <v>115</v>
      </c>
      <c r="H547" s="21">
        <v>120</v>
      </c>
      <c r="I547" s="27">
        <f t="shared" si="8"/>
        <v>4.34782608695652</v>
      </c>
    </row>
    <row r="548" ht="21.95" hidden="1" customHeight="1" spans="4:9">
      <c r="D548" s="21" t="s">
        <v>453</v>
      </c>
      <c r="G548" s="21"/>
      <c r="H548" s="21"/>
      <c r="I548" s="27" t="e">
        <f t="shared" si="8"/>
        <v>#DIV/0!</v>
      </c>
    </row>
    <row r="549" ht="21.95" hidden="1" customHeight="1" spans="4:9">
      <c r="D549" s="21" t="s">
        <v>454</v>
      </c>
      <c r="G549" s="21"/>
      <c r="H549" s="21"/>
      <c r="I549" s="27" t="e">
        <f t="shared" si="8"/>
        <v>#DIV/0!</v>
      </c>
    </row>
    <row r="550" ht="21.95" hidden="1" customHeight="1" spans="4:9">
      <c r="D550" s="21" t="s">
        <v>455</v>
      </c>
      <c r="G550" s="21">
        <v>11146</v>
      </c>
      <c r="H550" s="21">
        <v>12000</v>
      </c>
      <c r="I550" s="27">
        <f t="shared" si="8"/>
        <v>7.66194150367845</v>
      </c>
    </row>
    <row r="551" ht="21.95" hidden="1" customHeight="1" spans="4:9">
      <c r="D551" s="21" t="s">
        <v>456</v>
      </c>
      <c r="G551" s="21"/>
      <c r="H551" s="21"/>
      <c r="I551" s="27" t="e">
        <f t="shared" si="8"/>
        <v>#DIV/0!</v>
      </c>
    </row>
    <row r="552" ht="21.95" hidden="1" customHeight="1" spans="4:9">
      <c r="D552" s="21" t="s">
        <v>457</v>
      </c>
      <c r="G552" s="21"/>
      <c r="H552" s="21"/>
      <c r="I552" s="27" t="e">
        <f t="shared" si="8"/>
        <v>#DIV/0!</v>
      </c>
    </row>
    <row r="553" ht="21.95" hidden="1" customHeight="1" spans="4:9">
      <c r="D553" s="21" t="s">
        <v>458</v>
      </c>
      <c r="G553" s="21"/>
      <c r="H553" s="21"/>
      <c r="I553" s="27" t="e">
        <f t="shared" si="8"/>
        <v>#DIV/0!</v>
      </c>
    </row>
    <row r="554" ht="21.95" hidden="1" customHeight="1" spans="4:9">
      <c r="D554" s="21" t="s">
        <v>459</v>
      </c>
      <c r="G554" s="21"/>
      <c r="H554" s="21"/>
      <c r="I554" s="27" t="e">
        <f t="shared" si="8"/>
        <v>#DIV/0!</v>
      </c>
    </row>
    <row r="555" ht="21.95" hidden="1" customHeight="1" spans="4:9">
      <c r="D555" s="21" t="s">
        <v>460</v>
      </c>
      <c r="G555" s="21"/>
      <c r="H555" s="21"/>
      <c r="I555" s="27"/>
    </row>
    <row r="556" ht="21.95" hidden="1" customHeight="1" spans="4:9">
      <c r="D556" s="21" t="s">
        <v>461</v>
      </c>
      <c r="G556" s="21"/>
      <c r="H556" s="21"/>
      <c r="I556" s="27" t="e">
        <f t="shared" si="8"/>
        <v>#DIV/0!</v>
      </c>
    </row>
    <row r="557" ht="21.95" hidden="1" customHeight="1" spans="4:9">
      <c r="D557" s="21" t="s">
        <v>462</v>
      </c>
      <c r="G557" s="21"/>
      <c r="H557" s="21"/>
      <c r="I557" s="27" t="e">
        <f t="shared" si="8"/>
        <v>#DIV/0!</v>
      </c>
    </row>
    <row r="558" ht="21.95" hidden="1" customHeight="1" spans="4:9">
      <c r="D558" s="21" t="s">
        <v>463</v>
      </c>
      <c r="G558" s="21"/>
      <c r="H558" s="21">
        <f>SUM(H559:H567)</f>
        <v>4196</v>
      </c>
      <c r="I558" s="27"/>
    </row>
    <row r="559" ht="21.95" hidden="1" customHeight="1" spans="4:9">
      <c r="D559" s="21" t="s">
        <v>464</v>
      </c>
      <c r="G559" s="21"/>
      <c r="H559" s="21"/>
      <c r="I559" s="27"/>
    </row>
    <row r="560" ht="21.95" hidden="1" customHeight="1" spans="4:9">
      <c r="D560" s="21" t="s">
        <v>465</v>
      </c>
      <c r="G560" s="21"/>
      <c r="H560" s="21"/>
      <c r="I560" s="27"/>
    </row>
    <row r="561" ht="21.95" hidden="1" customHeight="1" spans="4:9">
      <c r="D561" s="21" t="s">
        <v>466</v>
      </c>
      <c r="G561" s="21"/>
      <c r="H561" s="21"/>
      <c r="I561" s="27"/>
    </row>
    <row r="562" ht="21.95" hidden="1" customHeight="1" spans="4:9">
      <c r="D562" s="21" t="s">
        <v>467</v>
      </c>
      <c r="G562" s="21"/>
      <c r="H562" s="21"/>
      <c r="I562" s="27"/>
    </row>
    <row r="563" ht="21.95" hidden="1" customHeight="1" spans="4:9">
      <c r="D563" s="21" t="s">
        <v>468</v>
      </c>
      <c r="G563" s="21"/>
      <c r="H563" s="21"/>
      <c r="I563" s="27"/>
    </row>
    <row r="564" ht="21.95" hidden="1" customHeight="1" spans="4:9">
      <c r="D564" s="21" t="s">
        <v>469</v>
      </c>
      <c r="G564" s="21"/>
      <c r="H564" s="21"/>
      <c r="I564" s="27"/>
    </row>
    <row r="565" ht="21.95" hidden="1" customHeight="1" spans="4:9">
      <c r="D565" s="21" t="s">
        <v>470</v>
      </c>
      <c r="G565" s="21"/>
      <c r="H565" s="21"/>
      <c r="I565" s="27"/>
    </row>
    <row r="566" ht="21.95" hidden="1" customHeight="1" spans="4:9">
      <c r="D566" s="21" t="s">
        <v>471</v>
      </c>
      <c r="G566" s="21"/>
      <c r="H566" s="21"/>
      <c r="I566" s="27"/>
    </row>
    <row r="567" ht="21.95" hidden="1" customHeight="1" spans="4:9">
      <c r="D567" s="21" t="s">
        <v>472</v>
      </c>
      <c r="G567" s="21"/>
      <c r="H567" s="21">
        <v>4196</v>
      </c>
      <c r="I567" s="27"/>
    </row>
    <row r="568" ht="21.95" hidden="1" customHeight="1" spans="4:9">
      <c r="D568" s="21" t="s">
        <v>473</v>
      </c>
      <c r="G568" s="21">
        <f>SUM(G569:G575)</f>
        <v>7506</v>
      </c>
      <c r="H568" s="21">
        <f>SUM(H569:H575)</f>
        <v>11255</v>
      </c>
      <c r="I568" s="27">
        <f t="shared" ref="I562:I625" si="9">(H568/G568-1)*100</f>
        <v>49.9467092992273</v>
      </c>
    </row>
    <row r="569" ht="21.95" hidden="1" customHeight="1" spans="4:9">
      <c r="D569" s="21" t="s">
        <v>474</v>
      </c>
      <c r="G569" s="21">
        <v>800</v>
      </c>
      <c r="H569" s="21">
        <v>1000</v>
      </c>
      <c r="I569" s="27">
        <f t="shared" si="9"/>
        <v>25</v>
      </c>
    </row>
    <row r="570" ht="21.95" hidden="1" customHeight="1" spans="4:9">
      <c r="D570" s="21" t="s">
        <v>475</v>
      </c>
      <c r="G570" s="21"/>
      <c r="H570" s="21"/>
      <c r="I570" s="27" t="e">
        <f t="shared" si="9"/>
        <v>#DIV/0!</v>
      </c>
    </row>
    <row r="571" ht="21.95" hidden="1" customHeight="1" spans="4:9">
      <c r="D571" s="21" t="s">
        <v>476</v>
      </c>
      <c r="G571" s="21">
        <v>264</v>
      </c>
      <c r="H571" s="21"/>
      <c r="I571" s="27"/>
    </row>
    <row r="572" ht="21.95" hidden="1" customHeight="1" spans="4:9">
      <c r="D572" s="21" t="s">
        <v>477</v>
      </c>
      <c r="G572" s="21"/>
      <c r="H572" s="21">
        <v>14</v>
      </c>
      <c r="I572" s="27"/>
    </row>
    <row r="573" ht="21.95" hidden="1" customHeight="1" spans="4:9">
      <c r="D573" s="21" t="s">
        <v>478</v>
      </c>
      <c r="G573" s="21">
        <v>54</v>
      </c>
      <c r="H573" s="21">
        <v>54</v>
      </c>
      <c r="I573" s="27"/>
    </row>
    <row r="574" ht="21.95" hidden="1" customHeight="1" spans="4:9">
      <c r="D574" s="21" t="s">
        <v>479</v>
      </c>
      <c r="G574" s="21"/>
      <c r="H574" s="21"/>
      <c r="I574" s="27"/>
    </row>
    <row r="575" ht="21.95" hidden="1" customHeight="1" spans="4:9">
      <c r="D575" s="21" t="s">
        <v>480</v>
      </c>
      <c r="G575" s="21">
        <v>6388</v>
      </c>
      <c r="H575" s="21">
        <v>10187</v>
      </c>
      <c r="I575" s="27">
        <f t="shared" si="9"/>
        <v>59.4708829054477</v>
      </c>
    </row>
    <row r="576" ht="21.95" hidden="1" customHeight="1" spans="4:9">
      <c r="D576" s="21" t="s">
        <v>481</v>
      </c>
      <c r="G576" s="21">
        <f>SUM(G577:G582)</f>
        <v>103</v>
      </c>
      <c r="H576" s="21">
        <v>105</v>
      </c>
      <c r="I576" s="27">
        <f t="shared" si="9"/>
        <v>1.94174757281553</v>
      </c>
    </row>
    <row r="577" ht="21.95" hidden="1" customHeight="1" spans="4:9">
      <c r="D577" s="21" t="s">
        <v>482</v>
      </c>
      <c r="G577" s="21">
        <v>87</v>
      </c>
      <c r="H577" s="21">
        <v>71</v>
      </c>
      <c r="I577" s="27">
        <f t="shared" si="9"/>
        <v>-18.3908045977011</v>
      </c>
    </row>
    <row r="578" ht="21.95" hidden="1" customHeight="1" spans="4:9">
      <c r="D578" s="21" t="s">
        <v>483</v>
      </c>
      <c r="G578" s="21"/>
      <c r="H578" s="21"/>
      <c r="I578" s="27"/>
    </row>
    <row r="579" ht="21.95" hidden="1" customHeight="1" spans="4:9">
      <c r="D579" s="21" t="s">
        <v>484</v>
      </c>
      <c r="G579" s="21"/>
      <c r="H579" s="21"/>
      <c r="I579" s="27"/>
    </row>
    <row r="580" ht="21.95" hidden="1" customHeight="1" spans="4:9">
      <c r="D580" s="21" t="s">
        <v>485</v>
      </c>
      <c r="G580" s="21">
        <v>16</v>
      </c>
      <c r="H580" s="21">
        <v>34</v>
      </c>
      <c r="I580" s="27"/>
    </row>
    <row r="581" ht="21.95" hidden="1" customHeight="1" spans="4:9">
      <c r="D581" s="16" t="s">
        <v>486</v>
      </c>
      <c r="G581" s="16"/>
      <c r="H581" s="16"/>
      <c r="I581" s="27"/>
    </row>
    <row r="582" ht="21.95" hidden="1" customHeight="1" spans="4:9">
      <c r="D582" s="21" t="s">
        <v>487</v>
      </c>
      <c r="G582" s="16"/>
      <c r="H582" s="16"/>
      <c r="I582" s="27"/>
    </row>
    <row r="583" ht="21.95" hidden="1" customHeight="1" spans="4:9">
      <c r="D583" s="21" t="s">
        <v>488</v>
      </c>
      <c r="G583" s="16"/>
      <c r="H583" s="16"/>
      <c r="I583" s="27"/>
    </row>
    <row r="584" ht="21.95" hidden="1" customHeight="1" spans="4:9">
      <c r="D584" s="21" t="s">
        <v>489</v>
      </c>
      <c r="G584" s="21"/>
      <c r="H584" s="21"/>
      <c r="I584" s="27"/>
    </row>
    <row r="585" ht="21.95" hidden="1" customHeight="1" spans="4:9">
      <c r="D585" s="21" t="s">
        <v>490</v>
      </c>
      <c r="G585" s="21"/>
      <c r="H585" s="21"/>
      <c r="I585" s="27"/>
    </row>
    <row r="586" ht="21.95" hidden="1" customHeight="1" spans="4:9">
      <c r="D586" s="21" t="s">
        <v>491</v>
      </c>
      <c r="G586" s="21"/>
      <c r="H586" s="21"/>
      <c r="I586" s="27"/>
    </row>
    <row r="587" ht="21.95" hidden="1" customHeight="1" spans="4:9">
      <c r="D587" s="21" t="s">
        <v>492</v>
      </c>
      <c r="G587" s="21"/>
      <c r="H587" s="21"/>
      <c r="I587" s="27"/>
    </row>
    <row r="588" ht="21.95" hidden="1" customHeight="1" spans="4:9">
      <c r="D588" s="21" t="s">
        <v>493</v>
      </c>
      <c r="G588" s="21"/>
      <c r="H588" s="21"/>
      <c r="I588" s="27"/>
    </row>
    <row r="589" ht="21.95" hidden="1" customHeight="1" spans="4:9">
      <c r="D589" s="21" t="s">
        <v>494</v>
      </c>
      <c r="G589" s="21"/>
      <c r="H589" s="21"/>
      <c r="I589" s="27"/>
    </row>
    <row r="590" ht="21.95" hidden="1" customHeight="1" spans="4:9">
      <c r="D590" s="21" t="s">
        <v>495</v>
      </c>
      <c r="G590" s="21">
        <f>SUM(G591:G598)</f>
        <v>153</v>
      </c>
      <c r="H590" s="21">
        <f>SUM(H591:H598)</f>
        <v>228</v>
      </c>
      <c r="I590" s="27">
        <f t="shared" si="9"/>
        <v>49.0196078431373</v>
      </c>
    </row>
    <row r="591" ht="21.95" hidden="1" customHeight="1" spans="4:9">
      <c r="D591" s="21" t="s">
        <v>18</v>
      </c>
      <c r="G591" s="21">
        <v>130</v>
      </c>
      <c r="H591" s="21">
        <v>130</v>
      </c>
      <c r="I591" s="27">
        <f t="shared" si="9"/>
        <v>0</v>
      </c>
    </row>
    <row r="592" ht="21.95" hidden="1" customHeight="1" spans="4:9">
      <c r="D592" s="21" t="s">
        <v>20</v>
      </c>
      <c r="G592" s="21"/>
      <c r="H592" s="21"/>
      <c r="I592" s="27" t="e">
        <f t="shared" si="9"/>
        <v>#DIV/0!</v>
      </c>
    </row>
    <row r="593" ht="21.95" hidden="1" customHeight="1" spans="4:9">
      <c r="D593" s="21" t="s">
        <v>22</v>
      </c>
      <c r="G593" s="21"/>
      <c r="H593" s="21"/>
      <c r="I593" s="27" t="e">
        <f t="shared" si="9"/>
        <v>#DIV/0!</v>
      </c>
    </row>
    <row r="594" ht="21.95" hidden="1" customHeight="1" spans="4:9">
      <c r="D594" s="21" t="s">
        <v>496</v>
      </c>
      <c r="G594" s="21"/>
      <c r="H594" s="21"/>
      <c r="I594" s="27" t="e">
        <f t="shared" si="9"/>
        <v>#DIV/0!</v>
      </c>
    </row>
    <row r="595" ht="21.95" hidden="1" customHeight="1" spans="4:9">
      <c r="D595" s="21" t="s">
        <v>497</v>
      </c>
      <c r="G595" s="21"/>
      <c r="H595" s="21"/>
      <c r="I595" s="27" t="e">
        <f t="shared" si="9"/>
        <v>#DIV/0!</v>
      </c>
    </row>
    <row r="596" ht="21.95" hidden="1" customHeight="1" spans="4:9">
      <c r="D596" s="21" t="s">
        <v>498</v>
      </c>
      <c r="G596" s="21"/>
      <c r="H596" s="21"/>
      <c r="I596" s="27" t="e">
        <f t="shared" si="9"/>
        <v>#DIV/0!</v>
      </c>
    </row>
    <row r="597" ht="21.95" hidden="1" customHeight="1" spans="4:9">
      <c r="D597" s="21" t="s">
        <v>499</v>
      </c>
      <c r="G597" s="40"/>
      <c r="H597" s="40"/>
      <c r="I597" s="27" t="e">
        <f t="shared" si="9"/>
        <v>#DIV/0!</v>
      </c>
    </row>
    <row r="598" ht="21.95" hidden="1" customHeight="1" spans="4:9">
      <c r="D598" s="21" t="s">
        <v>500</v>
      </c>
      <c r="G598" s="21">
        <v>23</v>
      </c>
      <c r="H598" s="21">
        <v>98</v>
      </c>
      <c r="I598" s="27">
        <f t="shared" si="9"/>
        <v>326.086956521739</v>
      </c>
    </row>
    <row r="599" ht="21.95" hidden="1" customHeight="1" spans="4:9">
      <c r="D599" s="21" t="s">
        <v>501</v>
      </c>
      <c r="G599" s="21"/>
      <c r="H599" s="21"/>
      <c r="I599" s="27" t="e">
        <f t="shared" si="9"/>
        <v>#DIV/0!</v>
      </c>
    </row>
    <row r="600" ht="21.95" hidden="1" customHeight="1" spans="4:9">
      <c r="D600" s="21" t="s">
        <v>18</v>
      </c>
      <c r="G600" s="21"/>
      <c r="H600" s="21"/>
      <c r="I600" s="27" t="e">
        <f t="shared" si="9"/>
        <v>#DIV/0!</v>
      </c>
    </row>
    <row r="601" ht="21.95" hidden="1" customHeight="1" spans="4:9">
      <c r="D601" s="21" t="s">
        <v>20</v>
      </c>
      <c r="G601" s="21"/>
      <c r="H601" s="21"/>
      <c r="I601" s="27" t="e">
        <f t="shared" si="9"/>
        <v>#DIV/0!</v>
      </c>
    </row>
    <row r="602" ht="21.95" hidden="1" customHeight="1" spans="4:9">
      <c r="D602" s="21" t="s">
        <v>22</v>
      </c>
      <c r="G602" s="21"/>
      <c r="H602" s="21"/>
      <c r="I602" s="27" t="e">
        <f t="shared" si="9"/>
        <v>#DIV/0!</v>
      </c>
    </row>
    <row r="603" ht="21.95" hidden="1" customHeight="1" spans="4:9">
      <c r="D603" s="21" t="s">
        <v>502</v>
      </c>
      <c r="G603" s="21"/>
      <c r="H603" s="21"/>
      <c r="I603" s="27"/>
    </row>
    <row r="604" ht="21.95" hidden="1" customHeight="1" spans="4:9">
      <c r="D604" s="21" t="s">
        <v>503</v>
      </c>
      <c r="G604" s="21">
        <v>2812</v>
      </c>
      <c r="H604" s="21">
        <v>2392</v>
      </c>
      <c r="I604" s="27">
        <f t="shared" si="9"/>
        <v>-14.9359886201991</v>
      </c>
    </row>
    <row r="605" ht="21.95" hidden="1" customHeight="1" spans="4:9">
      <c r="D605" s="21" t="s">
        <v>504</v>
      </c>
      <c r="G605" s="21"/>
      <c r="H605" s="21"/>
      <c r="I605" s="27" t="e">
        <f t="shared" si="9"/>
        <v>#DIV/0!</v>
      </c>
    </row>
    <row r="606" ht="21.95" hidden="1" customHeight="1" spans="4:9">
      <c r="D606" s="21" t="s">
        <v>505</v>
      </c>
      <c r="G606" s="21">
        <v>2812</v>
      </c>
      <c r="H606" s="21">
        <v>2392</v>
      </c>
      <c r="I606" s="27">
        <f t="shared" si="9"/>
        <v>-14.9359886201991</v>
      </c>
    </row>
    <row r="607" ht="21.95" hidden="1" customHeight="1" spans="4:9">
      <c r="D607" s="21" t="s">
        <v>506</v>
      </c>
      <c r="G607" s="21">
        <v>84</v>
      </c>
      <c r="H607" s="21"/>
      <c r="I607" s="27">
        <f t="shared" si="9"/>
        <v>-100</v>
      </c>
    </row>
    <row r="608" ht="21.95" hidden="1" customHeight="1" spans="4:9">
      <c r="D608" s="21" t="s">
        <v>507</v>
      </c>
      <c r="G608" s="21">
        <v>84</v>
      </c>
      <c r="H608" s="21"/>
      <c r="I608" s="27">
        <f t="shared" si="9"/>
        <v>-100</v>
      </c>
    </row>
    <row r="609" ht="21.95" hidden="1" customHeight="1" spans="4:9">
      <c r="D609" s="21" t="s">
        <v>508</v>
      </c>
      <c r="G609" s="21"/>
      <c r="H609" s="21"/>
      <c r="I609" s="27"/>
    </row>
    <row r="610" ht="21.95" hidden="1" customHeight="1" spans="4:9">
      <c r="D610" s="21" t="s">
        <v>509</v>
      </c>
      <c r="G610" s="40">
        <f>SUM(G611:G612)</f>
        <v>2196</v>
      </c>
      <c r="H610" s="40">
        <f>SUM(H611:H612)</f>
        <v>2392</v>
      </c>
      <c r="I610" s="27">
        <f t="shared" si="9"/>
        <v>8.92531876138434</v>
      </c>
    </row>
    <row r="611" ht="21.95" hidden="1" customHeight="1" spans="4:9">
      <c r="D611" s="21" t="s">
        <v>510</v>
      </c>
      <c r="G611" s="40"/>
      <c r="H611" s="40"/>
      <c r="I611" s="27"/>
    </row>
    <row r="612" ht="21.95" hidden="1" customHeight="1" spans="4:9">
      <c r="D612" s="21" t="s">
        <v>511</v>
      </c>
      <c r="G612" s="40">
        <v>2196</v>
      </c>
      <c r="H612" s="40">
        <v>2392</v>
      </c>
      <c r="I612" s="27">
        <f t="shared" si="9"/>
        <v>8.92531876138434</v>
      </c>
    </row>
    <row r="613" ht="21.95" hidden="1" customHeight="1" spans="4:9">
      <c r="D613" s="21" t="s">
        <v>512</v>
      </c>
      <c r="G613" s="21"/>
      <c r="H613" s="21"/>
      <c r="I613" s="27" t="e">
        <f t="shared" si="9"/>
        <v>#DIV/0!</v>
      </c>
    </row>
    <row r="614" ht="21.95" hidden="1" customHeight="1" spans="4:9">
      <c r="D614" s="21" t="s">
        <v>513</v>
      </c>
      <c r="G614" s="21"/>
      <c r="H614" s="21"/>
      <c r="I614" s="27" t="e">
        <f t="shared" si="9"/>
        <v>#DIV/0!</v>
      </c>
    </row>
    <row r="615" ht="21.95" hidden="1" customHeight="1" spans="4:9">
      <c r="D615" s="21" t="s">
        <v>514</v>
      </c>
      <c r="G615" s="21"/>
      <c r="H615" s="21"/>
      <c r="I615" s="27" t="e">
        <f t="shared" si="9"/>
        <v>#DIV/0!</v>
      </c>
    </row>
    <row r="616" ht="21.95" hidden="1" customHeight="1" spans="4:9">
      <c r="D616" s="21" t="s">
        <v>515</v>
      </c>
      <c r="G616" s="21"/>
      <c r="H616" s="21"/>
      <c r="I616" s="27" t="e">
        <f t="shared" si="9"/>
        <v>#DIV/0!</v>
      </c>
    </row>
    <row r="617" ht="21.95" hidden="1" customHeight="1" spans="4:9">
      <c r="D617" s="21" t="s">
        <v>516</v>
      </c>
      <c r="G617" s="21"/>
      <c r="H617" s="21"/>
      <c r="I617" s="27" t="e">
        <f t="shared" si="9"/>
        <v>#DIV/0!</v>
      </c>
    </row>
    <row r="618" ht="21.95" hidden="1" customHeight="1" spans="4:9">
      <c r="D618" s="21" t="s">
        <v>517</v>
      </c>
      <c r="G618" s="21"/>
      <c r="H618" s="21"/>
      <c r="I618" s="27" t="e">
        <f t="shared" si="9"/>
        <v>#DIV/0!</v>
      </c>
    </row>
    <row r="619" ht="21.95" hidden="1" customHeight="1" spans="4:9">
      <c r="D619" s="21" t="s">
        <v>518</v>
      </c>
      <c r="G619" s="40">
        <f>SUM(G620:G622)</f>
        <v>18565</v>
      </c>
      <c r="H619" s="40">
        <f>SUM(H620:H622)</f>
        <v>10340</v>
      </c>
      <c r="I619" s="27">
        <f t="shared" si="9"/>
        <v>-44.3037974683544</v>
      </c>
    </row>
    <row r="620" ht="21.95" hidden="1" customHeight="1" spans="4:9">
      <c r="D620" s="21" t="s">
        <v>519</v>
      </c>
      <c r="G620" s="40">
        <v>8520</v>
      </c>
      <c r="H620" s="40"/>
      <c r="I620" s="27">
        <f t="shared" si="9"/>
        <v>-100</v>
      </c>
    </row>
    <row r="621" ht="21.95" hidden="1" customHeight="1" spans="4:9">
      <c r="D621" s="21" t="s">
        <v>520</v>
      </c>
      <c r="G621" s="40">
        <v>10045</v>
      </c>
      <c r="H621" s="40">
        <v>10340</v>
      </c>
      <c r="I621" s="27">
        <f t="shared" si="9"/>
        <v>2.93678446988552</v>
      </c>
    </row>
    <row r="622" ht="21.95" hidden="1" customHeight="1" spans="4:9">
      <c r="D622" s="21" t="s">
        <v>521</v>
      </c>
      <c r="G622" s="21"/>
      <c r="H622" s="21"/>
      <c r="I622" s="27" t="e">
        <f t="shared" si="9"/>
        <v>#DIV/0!</v>
      </c>
    </row>
    <row r="623" ht="21.95" hidden="1" customHeight="1" spans="4:9">
      <c r="D623" s="21" t="s">
        <v>522</v>
      </c>
      <c r="G623" s="21"/>
      <c r="H623" s="21"/>
      <c r="I623" s="27" t="e">
        <f t="shared" si="9"/>
        <v>#DIV/0!</v>
      </c>
    </row>
    <row r="624" ht="21.95" hidden="1" customHeight="1" spans="4:9">
      <c r="D624" s="21" t="s">
        <v>523</v>
      </c>
      <c r="G624" s="21"/>
      <c r="H624" s="21"/>
      <c r="I624" s="27" t="e">
        <f t="shared" si="9"/>
        <v>#DIV/0!</v>
      </c>
    </row>
    <row r="625" ht="21.95" hidden="1" customHeight="1" spans="4:9">
      <c r="D625" s="21" t="s">
        <v>524</v>
      </c>
      <c r="G625" s="21"/>
      <c r="H625" s="21"/>
      <c r="I625" s="27" t="e">
        <f t="shared" si="9"/>
        <v>#DIV/0!</v>
      </c>
    </row>
    <row r="626" ht="21.95" hidden="1" customHeight="1" spans="4:9">
      <c r="D626" s="21" t="s">
        <v>525</v>
      </c>
      <c r="G626" s="21"/>
      <c r="H626" s="21"/>
      <c r="I626" s="27" t="e">
        <f t="shared" ref="I626:I689" si="10">(H626/G626-1)*100</f>
        <v>#DIV/0!</v>
      </c>
    </row>
    <row r="627" ht="21.95" hidden="1" customHeight="1" spans="4:9">
      <c r="D627" s="21" t="s">
        <v>526</v>
      </c>
      <c r="G627" s="16"/>
      <c r="H627" s="16"/>
      <c r="I627" s="27" t="e">
        <f t="shared" si="10"/>
        <v>#DIV/0!</v>
      </c>
    </row>
    <row r="628" ht="21.95" hidden="1" customHeight="1" spans="4:9">
      <c r="D628" s="41" t="s">
        <v>527</v>
      </c>
      <c r="G628" s="21"/>
      <c r="H628" s="21">
        <v>117</v>
      </c>
      <c r="I628" s="27"/>
    </row>
    <row r="629" ht="21.95" hidden="1" customHeight="1" spans="4:9">
      <c r="D629" s="16" t="s">
        <v>18</v>
      </c>
      <c r="G629" s="21"/>
      <c r="H629" s="21">
        <v>117</v>
      </c>
      <c r="I629" s="27"/>
    </row>
    <row r="630" ht="21.95" hidden="1" customHeight="1" spans="4:9">
      <c r="D630" s="16" t="s">
        <v>20</v>
      </c>
      <c r="G630" s="21"/>
      <c r="H630" s="21"/>
      <c r="I630" s="27"/>
    </row>
    <row r="631" ht="21.95" hidden="1" customHeight="1" spans="4:9">
      <c r="D631" s="16" t="s">
        <v>22</v>
      </c>
      <c r="G631" s="21"/>
      <c r="H631" s="21"/>
      <c r="I631" s="27"/>
    </row>
    <row r="632" ht="21.95" hidden="1" customHeight="1" spans="4:9">
      <c r="D632" s="16" t="s">
        <v>528</v>
      </c>
      <c r="G632" s="21"/>
      <c r="H632" s="21"/>
      <c r="I632" s="27"/>
    </row>
    <row r="633" ht="21.95" hidden="1" customHeight="1" spans="4:9">
      <c r="D633" s="16" t="s">
        <v>529</v>
      </c>
      <c r="G633" s="21"/>
      <c r="H633" s="21"/>
      <c r="I633" s="27"/>
    </row>
    <row r="634" ht="21.95" hidden="1" customHeight="1" spans="4:9">
      <c r="D634" s="16" t="s">
        <v>33</v>
      </c>
      <c r="G634" s="21"/>
      <c r="H634" s="21"/>
      <c r="I634" s="27"/>
    </row>
    <row r="635" ht="21.95" hidden="1" customHeight="1" spans="4:9">
      <c r="D635" s="16" t="s">
        <v>530</v>
      </c>
      <c r="G635" s="21"/>
      <c r="H635" s="21"/>
      <c r="I635" s="27"/>
    </row>
    <row r="636" ht="21.95" hidden="1" customHeight="1" spans="4:9">
      <c r="D636" s="21" t="s">
        <v>531</v>
      </c>
      <c r="G636" s="21">
        <v>8380</v>
      </c>
      <c r="H636" s="21">
        <f>-2392+8493</f>
        <v>6101</v>
      </c>
      <c r="I636" s="27">
        <f t="shared" si="10"/>
        <v>-27.1957040572792</v>
      </c>
    </row>
    <row r="637" ht="21.95" customHeight="1" spans="4:9">
      <c r="D637" s="16" t="s">
        <v>532</v>
      </c>
      <c r="G637" s="16">
        <f>G638+G643+G656+G660+G675+G679+G684+G688+G692+G695+G704+G706</f>
        <v>49607</v>
      </c>
      <c r="H637" s="16">
        <f>H638+H643+H656+H660+H675+H679+H684+H688+H692+H695+H704+H706</f>
        <v>85268</v>
      </c>
      <c r="I637" s="27">
        <f t="shared" si="10"/>
        <v>71.8870320720866</v>
      </c>
    </row>
    <row r="638" ht="21.95" hidden="1" customHeight="1" spans="4:9">
      <c r="D638" s="21" t="s">
        <v>533</v>
      </c>
      <c r="G638" s="21">
        <f>SUM(G639:G642)</f>
        <v>930</v>
      </c>
      <c r="H638" s="21">
        <f>SUM(H639:H642)</f>
        <v>970</v>
      </c>
      <c r="I638" s="27">
        <f t="shared" si="10"/>
        <v>4.3010752688172</v>
      </c>
    </row>
    <row r="639" ht="21.95" hidden="1" customHeight="1" spans="4:9">
      <c r="D639" s="21" t="s">
        <v>18</v>
      </c>
      <c r="G639" s="21">
        <v>500</v>
      </c>
      <c r="H639" s="21">
        <v>540</v>
      </c>
      <c r="I639" s="27"/>
    </row>
    <row r="640" ht="21.95" hidden="1" customHeight="1" spans="4:9">
      <c r="D640" s="21" t="s">
        <v>20</v>
      </c>
      <c r="G640" s="21"/>
      <c r="H640" s="21"/>
      <c r="I640" s="27"/>
    </row>
    <row r="641" ht="21.95" hidden="1" customHeight="1" spans="4:9">
      <c r="D641" s="21" t="s">
        <v>22</v>
      </c>
      <c r="G641" s="21"/>
      <c r="H641" s="21"/>
      <c r="I641" s="27"/>
    </row>
    <row r="642" ht="21.95" hidden="1" customHeight="1" spans="4:9">
      <c r="D642" s="21" t="s">
        <v>534</v>
      </c>
      <c r="G642" s="21">
        <v>430</v>
      </c>
      <c r="H642" s="21">
        <v>430</v>
      </c>
      <c r="I642" s="27">
        <f t="shared" si="10"/>
        <v>0</v>
      </c>
    </row>
    <row r="643" ht="21.95" hidden="1" customHeight="1" spans="4:9">
      <c r="D643" s="21" t="s">
        <v>535</v>
      </c>
      <c r="G643" s="21">
        <f>SUM(G644:G655)</f>
        <v>2427</v>
      </c>
      <c r="H643" s="21">
        <f>SUM(H644:H655)</f>
        <v>2427</v>
      </c>
      <c r="I643" s="27">
        <f t="shared" si="10"/>
        <v>0</v>
      </c>
    </row>
    <row r="644" ht="21.95" hidden="1" customHeight="1" spans="4:9">
      <c r="D644" s="21" t="s">
        <v>536</v>
      </c>
      <c r="G644" s="21">
        <v>2427</v>
      </c>
      <c r="H644" s="21">
        <v>2427</v>
      </c>
      <c r="I644" s="27"/>
    </row>
    <row r="645" ht="21.95" hidden="1" customHeight="1" spans="4:9">
      <c r="D645" s="21" t="s">
        <v>537</v>
      </c>
      <c r="G645" s="16"/>
      <c r="H645" s="16"/>
      <c r="I645" s="27" t="e">
        <f t="shared" si="10"/>
        <v>#DIV/0!</v>
      </c>
    </row>
    <row r="646" ht="21.95" hidden="1" customHeight="1" spans="4:9">
      <c r="D646" s="21" t="s">
        <v>538</v>
      </c>
      <c r="G646" s="16"/>
      <c r="H646" s="16"/>
      <c r="I646" s="27" t="e">
        <f t="shared" si="10"/>
        <v>#DIV/0!</v>
      </c>
    </row>
    <row r="647" ht="21.95" hidden="1" customHeight="1" spans="4:9">
      <c r="D647" s="21" t="s">
        <v>539</v>
      </c>
      <c r="G647" s="16"/>
      <c r="H647" s="16"/>
      <c r="I647" s="27" t="e">
        <f t="shared" si="10"/>
        <v>#DIV/0!</v>
      </c>
    </row>
    <row r="648" ht="21.95" hidden="1" customHeight="1" spans="4:9">
      <c r="D648" s="21" t="s">
        <v>540</v>
      </c>
      <c r="G648" s="21"/>
      <c r="H648" s="21"/>
      <c r="I648" s="27" t="e">
        <f t="shared" si="10"/>
        <v>#DIV/0!</v>
      </c>
    </row>
    <row r="649" ht="21.95" hidden="1" customHeight="1" spans="4:9">
      <c r="D649" s="21" t="s">
        <v>541</v>
      </c>
      <c r="G649" s="21"/>
      <c r="H649" s="21"/>
      <c r="I649" s="27" t="e">
        <f t="shared" si="10"/>
        <v>#DIV/0!</v>
      </c>
    </row>
    <row r="650" ht="21.95" hidden="1" customHeight="1" spans="4:9">
      <c r="D650" s="21" t="s">
        <v>542</v>
      </c>
      <c r="G650" s="21"/>
      <c r="H650" s="21"/>
      <c r="I650" s="27" t="e">
        <f t="shared" si="10"/>
        <v>#DIV/0!</v>
      </c>
    </row>
    <row r="651" ht="21.95" hidden="1" customHeight="1" spans="4:9">
      <c r="D651" s="21" t="s">
        <v>543</v>
      </c>
      <c r="G651" s="21"/>
      <c r="H651" s="21"/>
      <c r="I651" s="27"/>
    </row>
    <row r="652" ht="21.95" hidden="1" customHeight="1" spans="4:9">
      <c r="D652" s="21" t="s">
        <v>544</v>
      </c>
      <c r="G652" s="21"/>
      <c r="H652" s="21"/>
      <c r="I652" s="27" t="e">
        <f t="shared" si="10"/>
        <v>#DIV/0!</v>
      </c>
    </row>
    <row r="653" ht="21.95" hidden="1" customHeight="1" spans="4:9">
      <c r="D653" s="21" t="s">
        <v>545</v>
      </c>
      <c r="G653" s="21"/>
      <c r="H653" s="21"/>
      <c r="I653" s="27" t="e">
        <f t="shared" si="10"/>
        <v>#DIV/0!</v>
      </c>
    </row>
    <row r="654" ht="21.95" hidden="1" customHeight="1" spans="4:9">
      <c r="D654" s="21" t="s">
        <v>546</v>
      </c>
      <c r="G654" s="16"/>
      <c r="H654" s="16"/>
      <c r="I654" s="27" t="e">
        <f t="shared" si="10"/>
        <v>#DIV/0!</v>
      </c>
    </row>
    <row r="655" ht="21.95" hidden="1" customHeight="1" spans="4:9">
      <c r="D655" s="21" t="s">
        <v>547</v>
      </c>
      <c r="G655" s="16"/>
      <c r="H655" s="16"/>
      <c r="I655" s="27" t="e">
        <f t="shared" si="10"/>
        <v>#DIV/0!</v>
      </c>
    </row>
    <row r="656" ht="21.95" hidden="1" customHeight="1" spans="4:9">
      <c r="D656" s="21" t="s">
        <v>548</v>
      </c>
      <c r="G656" s="21">
        <f>SUM(G657:G659)</f>
        <v>2015</v>
      </c>
      <c r="H656" s="21">
        <f>SUM(H657:H659)</f>
        <v>2015</v>
      </c>
      <c r="I656" s="27">
        <f t="shared" si="10"/>
        <v>0</v>
      </c>
    </row>
    <row r="657" ht="21.95" hidden="1" customHeight="1" spans="4:9">
      <c r="D657" s="21" t="s">
        <v>549</v>
      </c>
      <c r="G657" s="21"/>
      <c r="H657" s="21"/>
      <c r="I657" s="27"/>
    </row>
    <row r="658" ht="21.95" hidden="1" customHeight="1" spans="4:9">
      <c r="D658" s="21" t="s">
        <v>550</v>
      </c>
      <c r="G658" s="21">
        <v>2015</v>
      </c>
      <c r="H658" s="21">
        <v>2015</v>
      </c>
      <c r="I658" s="27">
        <f t="shared" si="10"/>
        <v>0</v>
      </c>
    </row>
    <row r="659" ht="21.95" hidden="1" customHeight="1" spans="4:9">
      <c r="D659" s="21" t="s">
        <v>551</v>
      </c>
      <c r="G659" s="21"/>
      <c r="H659" s="21"/>
      <c r="I659" s="27"/>
    </row>
    <row r="660" ht="21.95" hidden="1" customHeight="1" spans="4:9">
      <c r="D660" s="21" t="s">
        <v>552</v>
      </c>
      <c r="G660" s="21">
        <f>SUM(G661:G671)</f>
        <v>740</v>
      </c>
      <c r="H660" s="21">
        <f>SUM(H661:H671)</f>
        <v>800</v>
      </c>
      <c r="I660" s="27">
        <f t="shared" si="10"/>
        <v>8.10810810810811</v>
      </c>
    </row>
    <row r="661" ht="21.95" hidden="1" customHeight="1" spans="4:9">
      <c r="D661" s="21" t="s">
        <v>553</v>
      </c>
      <c r="G661" s="21">
        <v>420</v>
      </c>
      <c r="H661" s="21">
        <v>450</v>
      </c>
      <c r="I661" s="27">
        <f t="shared" si="10"/>
        <v>7.14285714285714</v>
      </c>
    </row>
    <row r="662" ht="21.95" hidden="1" customHeight="1" spans="4:9">
      <c r="D662" s="21" t="s">
        <v>554</v>
      </c>
      <c r="G662" s="21">
        <v>120</v>
      </c>
      <c r="H662" s="21">
        <v>130</v>
      </c>
      <c r="I662" s="27">
        <f t="shared" si="10"/>
        <v>8.33333333333333</v>
      </c>
    </row>
    <row r="663" ht="21.95" hidden="1" customHeight="1" spans="4:9">
      <c r="D663" s="21" t="s">
        <v>555</v>
      </c>
      <c r="G663" s="21">
        <v>200</v>
      </c>
      <c r="H663" s="21">
        <v>220</v>
      </c>
      <c r="I663" s="27">
        <f t="shared" si="10"/>
        <v>10</v>
      </c>
    </row>
    <row r="664" ht="21.95" hidden="1" customHeight="1" spans="4:9">
      <c r="D664" s="21" t="s">
        <v>556</v>
      </c>
      <c r="G664" s="21"/>
      <c r="H664" s="21"/>
      <c r="I664" s="27" t="e">
        <f t="shared" si="10"/>
        <v>#DIV/0!</v>
      </c>
    </row>
    <row r="665" ht="21.95" hidden="1" customHeight="1" spans="4:9">
      <c r="D665" s="21" t="s">
        <v>557</v>
      </c>
      <c r="G665" s="21"/>
      <c r="H665" s="21"/>
      <c r="I665" s="27" t="e">
        <f t="shared" si="10"/>
        <v>#DIV/0!</v>
      </c>
    </row>
    <row r="666" ht="21.95" hidden="1" customHeight="1" spans="4:9">
      <c r="D666" s="21" t="s">
        <v>558</v>
      </c>
      <c r="G666" s="21"/>
      <c r="H666" s="21"/>
      <c r="I666" s="27" t="e">
        <f t="shared" si="10"/>
        <v>#DIV/0!</v>
      </c>
    </row>
    <row r="667" ht="21.95" hidden="1" customHeight="1" spans="4:9">
      <c r="D667" s="21" t="s">
        <v>559</v>
      </c>
      <c r="G667" s="21"/>
      <c r="H667" s="21"/>
      <c r="I667" s="27" t="e">
        <f t="shared" si="10"/>
        <v>#DIV/0!</v>
      </c>
    </row>
    <row r="668" ht="21.95" hidden="1" customHeight="1" spans="4:9">
      <c r="D668" s="21" t="s">
        <v>560</v>
      </c>
      <c r="G668" s="21"/>
      <c r="H668" s="21"/>
      <c r="I668" s="27" t="e">
        <f t="shared" si="10"/>
        <v>#DIV/0!</v>
      </c>
    </row>
    <row r="669" ht="21.95" hidden="1" customHeight="1" spans="4:9">
      <c r="D669" s="21" t="s">
        <v>561</v>
      </c>
      <c r="G669" s="21"/>
      <c r="H669" s="21"/>
      <c r="I669" s="27" t="e">
        <f t="shared" si="10"/>
        <v>#DIV/0!</v>
      </c>
    </row>
    <row r="670" ht="21.95" hidden="1" customHeight="1" spans="4:9">
      <c r="D670" s="21" t="s">
        <v>562</v>
      </c>
      <c r="G670" s="21"/>
      <c r="H670" s="21"/>
      <c r="I670" s="27" t="e">
        <f t="shared" si="10"/>
        <v>#DIV/0!</v>
      </c>
    </row>
    <row r="671" ht="21.95" hidden="1" customHeight="1" spans="4:9">
      <c r="D671" s="21" t="s">
        <v>563</v>
      </c>
      <c r="G671" s="21"/>
      <c r="H671" s="21"/>
      <c r="I671" s="27" t="e">
        <f t="shared" si="10"/>
        <v>#DIV/0!</v>
      </c>
    </row>
    <row r="672" ht="21.95" hidden="1" customHeight="1" spans="4:9">
      <c r="D672" s="21" t="s">
        <v>564</v>
      </c>
      <c r="G672" s="21"/>
      <c r="H672" s="21"/>
      <c r="I672" s="27" t="e">
        <f t="shared" si="10"/>
        <v>#DIV/0!</v>
      </c>
    </row>
    <row r="673" ht="21.95" hidden="1" customHeight="1" spans="4:9">
      <c r="D673" s="21" t="s">
        <v>565</v>
      </c>
      <c r="G673" s="21"/>
      <c r="H673" s="21"/>
      <c r="I673" s="27" t="e">
        <f t="shared" si="10"/>
        <v>#DIV/0!</v>
      </c>
    </row>
    <row r="674" ht="21.95" hidden="1" customHeight="1" spans="4:9">
      <c r="D674" s="21" t="s">
        <v>566</v>
      </c>
      <c r="G674" s="21"/>
      <c r="H674" s="21"/>
      <c r="I674" s="27" t="e">
        <f t="shared" si="10"/>
        <v>#DIV/0!</v>
      </c>
    </row>
    <row r="675" ht="21.95" hidden="1" customHeight="1" spans="4:9">
      <c r="D675" s="21" t="s">
        <v>567</v>
      </c>
      <c r="G675" s="21">
        <v>500</v>
      </c>
      <c r="H675" s="21">
        <v>500</v>
      </c>
      <c r="I675" s="27">
        <f t="shared" si="10"/>
        <v>0</v>
      </c>
    </row>
    <row r="676" ht="21.95" hidden="1" customHeight="1" spans="4:9">
      <c r="D676" s="21" t="s">
        <v>568</v>
      </c>
      <c r="G676" s="21"/>
      <c r="H676" s="21"/>
      <c r="I676" s="27" t="e">
        <f t="shared" si="10"/>
        <v>#DIV/0!</v>
      </c>
    </row>
    <row r="677" ht="21.95" hidden="1" customHeight="1" spans="4:9">
      <c r="D677" s="21" t="s">
        <v>569</v>
      </c>
      <c r="G677" s="21"/>
      <c r="H677" s="21"/>
      <c r="I677" s="27" t="e">
        <f t="shared" si="10"/>
        <v>#DIV/0!</v>
      </c>
    </row>
    <row r="678" ht="21.95" hidden="1" customHeight="1" spans="4:9">
      <c r="D678" s="21" t="s">
        <v>570</v>
      </c>
      <c r="G678" s="21">
        <v>500</v>
      </c>
      <c r="H678" s="21">
        <v>500</v>
      </c>
      <c r="I678" s="27">
        <f t="shared" si="10"/>
        <v>0</v>
      </c>
    </row>
    <row r="679" ht="21.95" hidden="1" customHeight="1" spans="4:9">
      <c r="D679" s="21" t="s">
        <v>571</v>
      </c>
      <c r="G679" s="40">
        <f>SUM(G680:G683)</f>
        <v>9000</v>
      </c>
      <c r="H679" s="40">
        <f>SUM(H680:H683)</f>
        <v>10100</v>
      </c>
      <c r="I679" s="27">
        <f t="shared" si="10"/>
        <v>12.2222222222222</v>
      </c>
    </row>
    <row r="680" ht="21.95" hidden="1" customHeight="1" spans="4:9">
      <c r="D680" s="21" t="s">
        <v>572</v>
      </c>
      <c r="G680" s="40">
        <v>4500</v>
      </c>
      <c r="H680" s="40">
        <v>5050</v>
      </c>
      <c r="I680" s="27">
        <f t="shared" si="10"/>
        <v>12.2222222222222</v>
      </c>
    </row>
    <row r="681" ht="21.95" hidden="1" customHeight="1" spans="4:9">
      <c r="D681" s="21" t="s">
        <v>573</v>
      </c>
      <c r="G681" s="40">
        <v>4500</v>
      </c>
      <c r="H681" s="40">
        <v>5050</v>
      </c>
      <c r="I681" s="27">
        <f t="shared" si="10"/>
        <v>12.2222222222222</v>
      </c>
    </row>
    <row r="682" ht="21.95" hidden="1" customHeight="1" spans="4:9">
      <c r="D682" s="21" t="s">
        <v>574</v>
      </c>
      <c r="G682" s="40"/>
      <c r="H682" s="40"/>
      <c r="I682" s="27" t="e">
        <f t="shared" si="10"/>
        <v>#DIV/0!</v>
      </c>
    </row>
    <row r="683" ht="21.95" hidden="1" customHeight="1" spans="4:9">
      <c r="D683" s="21" t="s">
        <v>575</v>
      </c>
      <c r="G683" s="40"/>
      <c r="H683" s="40"/>
      <c r="I683" s="27" t="e">
        <f t="shared" si="10"/>
        <v>#DIV/0!</v>
      </c>
    </row>
    <row r="684" ht="21.95" hidden="1" customHeight="1" spans="4:9">
      <c r="D684" s="21" t="s">
        <v>576</v>
      </c>
      <c r="G684" s="40">
        <f>SUM(G685:G687)</f>
        <v>32053</v>
      </c>
      <c r="H684" s="40">
        <f>SUM(H685:H687)</f>
        <v>50627</v>
      </c>
      <c r="I684" s="27">
        <f t="shared" si="10"/>
        <v>57.9477739993136</v>
      </c>
    </row>
    <row r="685" ht="21.95" hidden="1" customHeight="1" spans="4:9">
      <c r="D685" s="21" t="s">
        <v>577</v>
      </c>
      <c r="G685" s="40">
        <v>381</v>
      </c>
      <c r="H685" s="40">
        <v>400</v>
      </c>
      <c r="I685" s="27">
        <f t="shared" si="10"/>
        <v>4.98687664041995</v>
      </c>
    </row>
    <row r="686" ht="21.95" hidden="1" customHeight="1" spans="4:9">
      <c r="D686" s="21" t="s">
        <v>578</v>
      </c>
      <c r="G686" s="40">
        <v>31672</v>
      </c>
      <c r="H686" s="40">
        <v>50227</v>
      </c>
      <c r="I686" s="27">
        <f t="shared" si="10"/>
        <v>58.5848699166456</v>
      </c>
    </row>
    <row r="687" ht="21.95" hidden="1" customHeight="1" spans="4:9">
      <c r="D687" s="21" t="s">
        <v>579</v>
      </c>
      <c r="G687" s="40"/>
      <c r="H687" s="40"/>
      <c r="I687" s="27" t="e">
        <f t="shared" si="10"/>
        <v>#DIV/0!</v>
      </c>
    </row>
    <row r="688" ht="21.95" hidden="1" customHeight="1" spans="4:9">
      <c r="D688" s="21" t="s">
        <v>580</v>
      </c>
      <c r="G688" s="40">
        <f>SUM(G689:G691)</f>
        <v>1382</v>
      </c>
      <c r="H688" s="40">
        <f>SUM(H689:H691)</f>
        <v>1839</v>
      </c>
      <c r="I688" s="27">
        <f t="shared" si="10"/>
        <v>33.068017366136</v>
      </c>
    </row>
    <row r="689" ht="21.95" hidden="1" customHeight="1" spans="4:9">
      <c r="D689" s="21" t="s">
        <v>581</v>
      </c>
      <c r="G689" s="40">
        <v>1382</v>
      </c>
      <c r="H689" s="40">
        <v>1839</v>
      </c>
      <c r="I689" s="27">
        <f t="shared" si="10"/>
        <v>33.068017366136</v>
      </c>
    </row>
    <row r="690" ht="21.95" hidden="1" customHeight="1" spans="4:9">
      <c r="D690" s="21" t="s">
        <v>582</v>
      </c>
      <c r="G690" s="40"/>
      <c r="H690" s="40"/>
      <c r="I690" s="27" t="e">
        <f t="shared" ref="I690:I753" si="11">(H690/G690-1)*100</f>
        <v>#DIV/0!</v>
      </c>
    </row>
    <row r="691" ht="21.95" hidden="1" customHeight="1" spans="4:9">
      <c r="D691" s="21" t="s">
        <v>583</v>
      </c>
      <c r="G691" s="40"/>
      <c r="H691" s="40"/>
      <c r="I691" s="27" t="e">
        <f t="shared" si="11"/>
        <v>#DIV/0!</v>
      </c>
    </row>
    <row r="692" ht="21.95" hidden="1" customHeight="1" spans="4:9">
      <c r="D692" s="21" t="s">
        <v>584</v>
      </c>
      <c r="G692" s="40">
        <f>SUM(G693:G694)</f>
        <v>195</v>
      </c>
      <c r="H692" s="40">
        <f>SUM(H693:H694)</f>
        <v>8687</v>
      </c>
      <c r="I692" s="27">
        <f t="shared" si="11"/>
        <v>4354.87179487179</v>
      </c>
    </row>
    <row r="693" ht="21.95" hidden="1" customHeight="1" spans="4:9">
      <c r="D693" s="21" t="s">
        <v>585</v>
      </c>
      <c r="G693" s="40">
        <v>195</v>
      </c>
      <c r="H693" s="40">
        <v>8687</v>
      </c>
      <c r="I693" s="27">
        <f t="shared" si="11"/>
        <v>4354.87179487179</v>
      </c>
    </row>
    <row r="694" ht="21.95" hidden="1" customHeight="1" spans="4:9">
      <c r="D694" s="21" t="s">
        <v>586</v>
      </c>
      <c r="G694" s="21"/>
      <c r="H694" s="21"/>
      <c r="I694" s="27"/>
    </row>
    <row r="695" ht="21.95" hidden="1" customHeight="1" spans="4:9">
      <c r="D695" s="16" t="s">
        <v>587</v>
      </c>
      <c r="G695" s="21"/>
      <c r="H695" s="21">
        <v>270</v>
      </c>
      <c r="I695" s="27"/>
    </row>
    <row r="696" ht="21.95" hidden="1" customHeight="1" spans="4:9">
      <c r="D696" s="16" t="s">
        <v>18</v>
      </c>
      <c r="G696" s="21"/>
      <c r="H696" s="21">
        <v>270</v>
      </c>
      <c r="I696" s="27"/>
    </row>
    <row r="697" ht="21.95" hidden="1" customHeight="1" spans="4:9">
      <c r="D697" s="16" t="s">
        <v>20</v>
      </c>
      <c r="G697" s="21"/>
      <c r="H697" s="21"/>
      <c r="I697" s="27"/>
    </row>
    <row r="698" ht="21.95" hidden="1" customHeight="1" spans="4:9">
      <c r="D698" s="16" t="s">
        <v>22</v>
      </c>
      <c r="G698" s="21"/>
      <c r="H698" s="21"/>
      <c r="I698" s="27"/>
    </row>
    <row r="699" ht="21.95" hidden="1" customHeight="1" spans="4:9">
      <c r="D699" s="16" t="s">
        <v>84</v>
      </c>
      <c r="G699" s="21"/>
      <c r="H699" s="21"/>
      <c r="I699" s="27"/>
    </row>
    <row r="700" ht="21.95" hidden="1" customHeight="1" spans="4:9">
      <c r="D700" s="16" t="s">
        <v>588</v>
      </c>
      <c r="G700" s="21"/>
      <c r="H700" s="21"/>
      <c r="I700" s="27"/>
    </row>
    <row r="701" ht="21.95" hidden="1" customHeight="1" spans="4:9">
      <c r="D701" s="16" t="s">
        <v>589</v>
      </c>
      <c r="G701" s="21"/>
      <c r="H701" s="21"/>
      <c r="I701" s="27"/>
    </row>
    <row r="702" ht="21.95" hidden="1" customHeight="1" spans="4:9">
      <c r="D702" s="16" t="s">
        <v>33</v>
      </c>
      <c r="G702" s="21"/>
      <c r="H702" s="21"/>
      <c r="I702" s="27"/>
    </row>
    <row r="703" ht="21.95" hidden="1" customHeight="1" spans="4:9">
      <c r="D703" s="16" t="s">
        <v>590</v>
      </c>
      <c r="G703" s="21"/>
      <c r="H703" s="21"/>
      <c r="I703" s="27"/>
    </row>
    <row r="704" ht="21.95" hidden="1" customHeight="1" spans="4:9">
      <c r="D704" s="16" t="s">
        <v>591</v>
      </c>
      <c r="G704" s="21">
        <v>33</v>
      </c>
      <c r="H704" s="21">
        <v>35</v>
      </c>
      <c r="I704" s="27">
        <f t="shared" si="11"/>
        <v>6.06060606060606</v>
      </c>
    </row>
    <row r="705" ht="21.95" hidden="1" customHeight="1" spans="4:9">
      <c r="D705" s="16" t="s">
        <v>592</v>
      </c>
      <c r="G705" s="21">
        <v>33</v>
      </c>
      <c r="H705" s="21">
        <v>35</v>
      </c>
      <c r="I705" s="27">
        <f t="shared" si="11"/>
        <v>6.06060606060606</v>
      </c>
    </row>
    <row r="706" ht="21.95" hidden="1" customHeight="1" spans="4:9">
      <c r="D706" s="42" t="s">
        <v>593</v>
      </c>
      <c r="G706" s="21">
        <v>332</v>
      </c>
      <c r="H706" s="21">
        <f>SUM(H707)</f>
        <v>6998</v>
      </c>
      <c r="I706" s="27">
        <f t="shared" si="11"/>
        <v>2007.8313253012</v>
      </c>
    </row>
    <row r="707" ht="21.95" hidden="1" customHeight="1" spans="4:9">
      <c r="D707" s="42" t="s">
        <v>594</v>
      </c>
      <c r="G707" s="21">
        <v>332</v>
      </c>
      <c r="H707" s="21">
        <f>392+6606</f>
        <v>6998</v>
      </c>
      <c r="I707" s="27">
        <f t="shared" si="11"/>
        <v>2007.8313253012</v>
      </c>
    </row>
    <row r="708" ht="21.95" customHeight="1" spans="4:9">
      <c r="D708" s="42" t="s">
        <v>595</v>
      </c>
      <c r="G708" s="16">
        <f>G709+G718+G722+G730+G736+G743+G749+G752+G755+G756+G757+G763+G764+G765+G780</f>
        <v>650</v>
      </c>
      <c r="H708" s="16">
        <f>H709+H718+H722+H730+H736+H743+H749+H752+H755+H756+H757+H763+H764+H765+H780</f>
        <v>1125</v>
      </c>
      <c r="I708" s="27">
        <f t="shared" si="11"/>
        <v>73.0769230769231</v>
      </c>
    </row>
    <row r="709" ht="21.95" hidden="1" customHeight="1" spans="4:9">
      <c r="D709" s="43" t="s">
        <v>596</v>
      </c>
      <c r="G709" s="21">
        <f>SUM(G710:G717)</f>
        <v>420</v>
      </c>
      <c r="H709" s="21">
        <f>SUM(H710:H717)</f>
        <v>420</v>
      </c>
      <c r="I709" s="27">
        <f t="shared" si="11"/>
        <v>0</v>
      </c>
    </row>
    <row r="710" ht="21.95" hidden="1" customHeight="1" spans="4:9">
      <c r="D710" s="43" t="s">
        <v>18</v>
      </c>
      <c r="G710" s="21">
        <v>420</v>
      </c>
      <c r="H710" s="21">
        <v>420</v>
      </c>
      <c r="I710" s="27">
        <f t="shared" si="11"/>
        <v>0</v>
      </c>
    </row>
    <row r="711" ht="21.95" hidden="1" customHeight="1" spans="4:9">
      <c r="D711" s="43" t="s">
        <v>20</v>
      </c>
      <c r="G711" s="21"/>
      <c r="H711" s="21"/>
      <c r="I711" s="27" t="e">
        <f t="shared" si="11"/>
        <v>#DIV/0!</v>
      </c>
    </row>
    <row r="712" ht="21.95" hidden="1" customHeight="1" spans="4:9">
      <c r="D712" s="43" t="s">
        <v>22</v>
      </c>
      <c r="G712" s="21"/>
      <c r="H712" s="21"/>
      <c r="I712" s="27" t="e">
        <f t="shared" si="11"/>
        <v>#DIV/0!</v>
      </c>
    </row>
    <row r="713" ht="21.95" hidden="1" customHeight="1" spans="4:9">
      <c r="D713" s="43" t="s">
        <v>597</v>
      </c>
      <c r="G713" s="21"/>
      <c r="H713" s="21"/>
      <c r="I713" s="27" t="e">
        <f t="shared" si="11"/>
        <v>#DIV/0!</v>
      </c>
    </row>
    <row r="714" ht="21.95" hidden="1" customHeight="1" spans="4:9">
      <c r="D714" s="43" t="s">
        <v>598</v>
      </c>
      <c r="G714" s="21"/>
      <c r="H714" s="21"/>
      <c r="I714" s="27" t="e">
        <f t="shared" si="11"/>
        <v>#DIV/0!</v>
      </c>
    </row>
    <row r="715" ht="21.95" hidden="1" customHeight="1" spans="4:9">
      <c r="D715" s="43" t="s">
        <v>599</v>
      </c>
      <c r="G715" s="21"/>
      <c r="H715" s="21"/>
      <c r="I715" s="27" t="e">
        <f t="shared" si="11"/>
        <v>#DIV/0!</v>
      </c>
    </row>
    <row r="716" ht="21.95" hidden="1" customHeight="1" spans="4:9">
      <c r="D716" s="43" t="s">
        <v>600</v>
      </c>
      <c r="G716" s="21"/>
      <c r="H716" s="21"/>
      <c r="I716" s="27" t="e">
        <f t="shared" si="11"/>
        <v>#DIV/0!</v>
      </c>
    </row>
    <row r="717" ht="21.95" hidden="1" customHeight="1" spans="4:9">
      <c r="D717" s="43" t="s">
        <v>601</v>
      </c>
      <c r="G717" s="21"/>
      <c r="H717" s="21"/>
      <c r="I717" s="27" t="e">
        <f t="shared" si="11"/>
        <v>#DIV/0!</v>
      </c>
    </row>
    <row r="718" ht="21.95" hidden="1" customHeight="1" spans="4:9">
      <c r="D718" s="43" t="s">
        <v>602</v>
      </c>
      <c r="G718" s="21">
        <f>SUM(G719:G721)</f>
        <v>100</v>
      </c>
      <c r="H718" s="21">
        <f>SUM(H719:H721)</f>
        <v>100</v>
      </c>
      <c r="I718" s="27">
        <f t="shared" si="11"/>
        <v>0</v>
      </c>
    </row>
    <row r="719" ht="21.95" hidden="1" customHeight="1" spans="4:9">
      <c r="D719" s="43" t="s">
        <v>603</v>
      </c>
      <c r="G719" s="21"/>
      <c r="H719" s="21"/>
      <c r="I719" s="27" t="e">
        <f t="shared" si="11"/>
        <v>#DIV/0!</v>
      </c>
    </row>
    <row r="720" ht="21.95" hidden="1" customHeight="1" spans="4:9">
      <c r="D720" s="43" t="s">
        <v>604</v>
      </c>
      <c r="G720" s="21"/>
      <c r="H720" s="21"/>
      <c r="I720" s="27" t="e">
        <f t="shared" si="11"/>
        <v>#DIV/0!</v>
      </c>
    </row>
    <row r="721" ht="21.95" hidden="1" customHeight="1" spans="4:9">
      <c r="D721" s="43" t="s">
        <v>605</v>
      </c>
      <c r="G721" s="21">
        <v>100</v>
      </c>
      <c r="H721" s="21">
        <v>100</v>
      </c>
      <c r="I721" s="27">
        <f t="shared" si="11"/>
        <v>0</v>
      </c>
    </row>
    <row r="722" ht="21.95" hidden="1" customHeight="1" spans="4:9">
      <c r="D722" s="43" t="s">
        <v>606</v>
      </c>
      <c r="G722" s="21">
        <f>SUM(G723:G729)</f>
        <v>130</v>
      </c>
      <c r="H722" s="21">
        <f>SUM(H723:H729)</f>
        <v>180</v>
      </c>
      <c r="I722" s="27">
        <f t="shared" si="11"/>
        <v>38.4615384615385</v>
      </c>
    </row>
    <row r="723" ht="21.95" hidden="1" customHeight="1" spans="4:9">
      <c r="D723" s="43" t="s">
        <v>607</v>
      </c>
      <c r="G723" s="21"/>
      <c r="H723" s="21"/>
      <c r="I723" s="27" t="e">
        <f t="shared" si="11"/>
        <v>#DIV/0!</v>
      </c>
    </row>
    <row r="724" ht="21.95" hidden="1" customHeight="1" spans="4:9">
      <c r="D724" s="43" t="s">
        <v>608</v>
      </c>
      <c r="G724" s="21">
        <v>130</v>
      </c>
      <c r="H724" s="21">
        <v>180</v>
      </c>
      <c r="I724" s="27">
        <f t="shared" si="11"/>
        <v>38.4615384615385</v>
      </c>
    </row>
    <row r="725" ht="21.95" hidden="1" customHeight="1" spans="4:9">
      <c r="D725" s="43" t="s">
        <v>609</v>
      </c>
      <c r="G725" s="21"/>
      <c r="H725" s="21"/>
      <c r="I725" s="27" t="e">
        <f t="shared" si="11"/>
        <v>#DIV/0!</v>
      </c>
    </row>
    <row r="726" ht="21.95" hidden="1" customHeight="1" spans="4:9">
      <c r="D726" s="43" t="s">
        <v>610</v>
      </c>
      <c r="G726" s="21"/>
      <c r="H726" s="21"/>
      <c r="I726" s="27" t="e">
        <f t="shared" si="11"/>
        <v>#DIV/0!</v>
      </c>
    </row>
    <row r="727" ht="21.95" hidden="1" customHeight="1" spans="4:9">
      <c r="D727" s="43" t="s">
        <v>611</v>
      </c>
      <c r="G727" s="21"/>
      <c r="H727" s="21"/>
      <c r="I727" s="27"/>
    </row>
    <row r="728" ht="21.95" hidden="1" customHeight="1" spans="4:9">
      <c r="D728" s="43" t="s">
        <v>612</v>
      </c>
      <c r="G728" s="21"/>
      <c r="H728" s="21"/>
      <c r="I728" s="27"/>
    </row>
    <row r="729" ht="21.95" hidden="1" customHeight="1" spans="4:9">
      <c r="D729" s="43" t="s">
        <v>613</v>
      </c>
      <c r="G729" s="21"/>
      <c r="H729" s="21"/>
      <c r="I729" s="27"/>
    </row>
    <row r="730" ht="21.95" hidden="1" customHeight="1" spans="4:9">
      <c r="D730" s="43" t="s">
        <v>614</v>
      </c>
      <c r="G730" s="21">
        <f>SUM(G731:G735)</f>
        <v>0</v>
      </c>
      <c r="H730" s="21">
        <f>SUM(H731:H735)</f>
        <v>0</v>
      </c>
      <c r="I730" s="27"/>
    </row>
    <row r="731" ht="21.95" hidden="1" customHeight="1" spans="4:9">
      <c r="D731" s="43" t="s">
        <v>615</v>
      </c>
      <c r="G731" s="21"/>
      <c r="H731" s="21"/>
      <c r="I731" s="27" t="e">
        <f t="shared" si="11"/>
        <v>#DIV/0!</v>
      </c>
    </row>
    <row r="732" ht="21.95" hidden="1" customHeight="1" spans="4:9">
      <c r="D732" s="43" t="s">
        <v>616</v>
      </c>
      <c r="G732" s="21"/>
      <c r="H732" s="21"/>
      <c r="I732" s="27" t="e">
        <f t="shared" si="11"/>
        <v>#DIV/0!</v>
      </c>
    </row>
    <row r="733" ht="21.95" hidden="1" customHeight="1" spans="4:9">
      <c r="D733" s="43" t="s">
        <v>617</v>
      </c>
      <c r="G733" s="21"/>
      <c r="H733" s="21"/>
      <c r="I733" s="27" t="e">
        <f t="shared" si="11"/>
        <v>#DIV/0!</v>
      </c>
    </row>
    <row r="734" ht="21.95" hidden="1" customHeight="1" spans="4:9">
      <c r="D734" s="43" t="s">
        <v>618</v>
      </c>
      <c r="G734" s="21"/>
      <c r="H734" s="21"/>
      <c r="I734" s="27" t="e">
        <f t="shared" si="11"/>
        <v>#DIV/0!</v>
      </c>
    </row>
    <row r="735" ht="21.95" hidden="1" customHeight="1" spans="4:9">
      <c r="D735" s="43" t="s">
        <v>619</v>
      </c>
      <c r="G735" s="21"/>
      <c r="H735" s="21"/>
      <c r="I735" s="27" t="e">
        <f t="shared" si="11"/>
        <v>#DIV/0!</v>
      </c>
    </row>
    <row r="736" ht="21.95" hidden="1" customHeight="1" spans="4:9">
      <c r="D736" s="43" t="s">
        <v>620</v>
      </c>
      <c r="G736" s="21">
        <f>SUM(G737:G742)</f>
        <v>0</v>
      </c>
      <c r="H736" s="21">
        <f>SUM(H737:H742)</f>
        <v>0</v>
      </c>
      <c r="I736" s="27" t="e">
        <f t="shared" si="11"/>
        <v>#DIV/0!</v>
      </c>
    </row>
    <row r="737" ht="21.95" hidden="1" customHeight="1" spans="4:9">
      <c r="D737" s="43" t="s">
        <v>621</v>
      </c>
      <c r="G737" s="21"/>
      <c r="H737" s="21"/>
      <c r="I737" s="27" t="e">
        <f t="shared" si="11"/>
        <v>#DIV/0!</v>
      </c>
    </row>
    <row r="738" ht="21.95" hidden="1" customHeight="1" spans="4:9">
      <c r="D738" s="43" t="s">
        <v>622</v>
      </c>
      <c r="G738" s="21"/>
      <c r="H738" s="21"/>
      <c r="I738" s="27" t="e">
        <f t="shared" si="11"/>
        <v>#DIV/0!</v>
      </c>
    </row>
    <row r="739" ht="21.95" hidden="1" customHeight="1" spans="4:9">
      <c r="D739" s="43" t="s">
        <v>623</v>
      </c>
      <c r="G739" s="21"/>
      <c r="H739" s="21"/>
      <c r="I739" s="27" t="e">
        <f t="shared" si="11"/>
        <v>#DIV/0!</v>
      </c>
    </row>
    <row r="740" ht="21.95" hidden="1" customHeight="1" spans="4:9">
      <c r="D740" s="43" t="s">
        <v>624</v>
      </c>
      <c r="G740" s="21"/>
      <c r="H740" s="21"/>
      <c r="I740" s="27" t="e">
        <f t="shared" si="11"/>
        <v>#DIV/0!</v>
      </c>
    </row>
    <row r="741" ht="21.95" hidden="1" customHeight="1" spans="4:9">
      <c r="D741" s="43" t="s">
        <v>625</v>
      </c>
      <c r="G741" s="21"/>
      <c r="H741" s="21"/>
      <c r="I741" s="27" t="e">
        <f t="shared" si="11"/>
        <v>#DIV/0!</v>
      </c>
    </row>
    <row r="742" ht="21.95" hidden="1" customHeight="1" spans="4:9">
      <c r="D742" s="43" t="s">
        <v>626</v>
      </c>
      <c r="G742" s="21"/>
      <c r="H742" s="21"/>
      <c r="I742" s="27" t="e">
        <f t="shared" si="11"/>
        <v>#DIV/0!</v>
      </c>
    </row>
    <row r="743" ht="21.95" hidden="1" customHeight="1" spans="4:9">
      <c r="D743" s="43" t="s">
        <v>627</v>
      </c>
      <c r="G743" s="21">
        <f>SUM(G744:G748)</f>
        <v>0</v>
      </c>
      <c r="H743" s="21">
        <f>SUM(H744:H748)</f>
        <v>425</v>
      </c>
      <c r="I743" s="27"/>
    </row>
    <row r="744" ht="21.95" hidden="1" customHeight="1" spans="4:9">
      <c r="D744" s="43" t="s">
        <v>628</v>
      </c>
      <c r="G744" s="21"/>
      <c r="H744" s="21"/>
      <c r="I744" s="27"/>
    </row>
    <row r="745" ht="21.95" hidden="1" customHeight="1" spans="4:9">
      <c r="D745" s="43" t="s">
        <v>629</v>
      </c>
      <c r="G745" s="21"/>
      <c r="H745" s="21"/>
      <c r="I745" s="27"/>
    </row>
    <row r="746" ht="21.95" hidden="1" customHeight="1" spans="4:9">
      <c r="D746" s="43" t="s">
        <v>630</v>
      </c>
      <c r="G746" s="21"/>
      <c r="H746" s="21"/>
      <c r="I746" s="27"/>
    </row>
    <row r="747" ht="21.95" hidden="1" customHeight="1" spans="4:9">
      <c r="D747" s="43" t="s">
        <v>631</v>
      </c>
      <c r="G747" s="21"/>
      <c r="H747" s="21"/>
      <c r="I747" s="27"/>
    </row>
    <row r="748" ht="21.95" hidden="1" customHeight="1" spans="4:9">
      <c r="D748" s="43" t="s">
        <v>632</v>
      </c>
      <c r="G748" s="21"/>
      <c r="H748" s="21">
        <v>425</v>
      </c>
      <c r="I748" s="27"/>
    </row>
    <row r="749" ht="21.95" hidden="1" customHeight="1" spans="4:9">
      <c r="D749" s="43" t="s">
        <v>633</v>
      </c>
      <c r="G749" s="21">
        <f>SUM(G750:G751)</f>
        <v>0</v>
      </c>
      <c r="H749" s="21">
        <f>SUM(H750:H751)</f>
        <v>0</v>
      </c>
      <c r="I749" s="27"/>
    </row>
    <row r="750" ht="21.95" hidden="1" customHeight="1" spans="4:9">
      <c r="D750" s="43" t="s">
        <v>634</v>
      </c>
      <c r="G750" s="21"/>
      <c r="H750" s="21"/>
      <c r="I750" s="27"/>
    </row>
    <row r="751" ht="21.95" hidden="1" customHeight="1" spans="4:9">
      <c r="D751" s="43" t="s">
        <v>635</v>
      </c>
      <c r="G751" s="21"/>
      <c r="H751" s="21"/>
      <c r="I751" s="27"/>
    </row>
    <row r="752" ht="21.95" hidden="1" customHeight="1" spans="4:9">
      <c r="D752" s="43" t="s">
        <v>636</v>
      </c>
      <c r="G752" s="21">
        <f>SUM(G753:G754)</f>
        <v>0</v>
      </c>
      <c r="H752" s="21">
        <f>SUM(H753:H754)</f>
        <v>0</v>
      </c>
      <c r="I752" s="27" t="e">
        <f t="shared" si="11"/>
        <v>#DIV/0!</v>
      </c>
    </row>
    <row r="753" ht="21.95" hidden="1" customHeight="1" spans="4:9">
      <c r="D753" s="43" t="s">
        <v>637</v>
      </c>
      <c r="G753" s="21"/>
      <c r="H753" s="21"/>
      <c r="I753" s="27" t="e">
        <f t="shared" si="11"/>
        <v>#DIV/0!</v>
      </c>
    </row>
    <row r="754" ht="21.95" hidden="1" customHeight="1" spans="4:9">
      <c r="D754" s="43" t="s">
        <v>638</v>
      </c>
      <c r="G754" s="21"/>
      <c r="H754" s="21"/>
      <c r="I754" s="27" t="e">
        <f t="shared" ref="I754:I815" si="12">(H754/G754-1)*100</f>
        <v>#DIV/0!</v>
      </c>
    </row>
    <row r="755" ht="21.95" hidden="1" customHeight="1" spans="4:9">
      <c r="D755" s="43" t="s">
        <v>639</v>
      </c>
      <c r="G755" s="21"/>
      <c r="H755" s="21"/>
      <c r="I755" s="27" t="e">
        <f t="shared" si="12"/>
        <v>#DIV/0!</v>
      </c>
    </row>
    <row r="756" ht="21.95" hidden="1" customHeight="1" spans="4:9">
      <c r="D756" s="43" t="s">
        <v>640</v>
      </c>
      <c r="G756" s="21"/>
      <c r="H756" s="21"/>
      <c r="I756" s="27"/>
    </row>
    <row r="757" ht="21.95" hidden="1" customHeight="1" spans="4:9">
      <c r="D757" s="43" t="s">
        <v>641</v>
      </c>
      <c r="G757" s="21">
        <f>SUM(G758:G762)</f>
        <v>0</v>
      </c>
      <c r="H757" s="21">
        <f>SUM(H758:H762)</f>
        <v>0</v>
      </c>
      <c r="I757" s="27" t="e">
        <f t="shared" si="12"/>
        <v>#DIV/0!</v>
      </c>
    </row>
    <row r="758" ht="21.95" hidden="1" customHeight="1" spans="4:9">
      <c r="D758" s="43" t="s">
        <v>642</v>
      </c>
      <c r="G758" s="21"/>
      <c r="H758" s="21"/>
      <c r="I758" s="27" t="e">
        <f t="shared" si="12"/>
        <v>#DIV/0!</v>
      </c>
    </row>
    <row r="759" ht="21.95" hidden="1" customHeight="1" spans="4:9">
      <c r="D759" s="43" t="s">
        <v>643</v>
      </c>
      <c r="G759" s="21"/>
      <c r="H759" s="21"/>
      <c r="I759" s="27" t="e">
        <f t="shared" si="12"/>
        <v>#DIV/0!</v>
      </c>
    </row>
    <row r="760" ht="21.95" hidden="1" customHeight="1" spans="4:9">
      <c r="D760" s="43" t="s">
        <v>644</v>
      </c>
      <c r="G760" s="21"/>
      <c r="H760" s="21"/>
      <c r="I760" s="27" t="e">
        <f t="shared" si="12"/>
        <v>#DIV/0!</v>
      </c>
    </row>
    <row r="761" ht="21.95" hidden="1" customHeight="1" spans="4:9">
      <c r="D761" s="43" t="s">
        <v>645</v>
      </c>
      <c r="G761" s="21"/>
      <c r="H761" s="21"/>
      <c r="I761" s="27" t="e">
        <f t="shared" si="12"/>
        <v>#DIV/0!</v>
      </c>
    </row>
    <row r="762" ht="21.95" hidden="1" customHeight="1" spans="4:9">
      <c r="D762" s="43" t="s">
        <v>646</v>
      </c>
      <c r="G762" s="21"/>
      <c r="H762" s="21"/>
      <c r="I762" s="27" t="e">
        <f t="shared" si="12"/>
        <v>#DIV/0!</v>
      </c>
    </row>
    <row r="763" ht="21.95" hidden="1" customHeight="1" spans="4:9">
      <c r="D763" s="43" t="s">
        <v>647</v>
      </c>
      <c r="G763" s="21"/>
      <c r="H763" s="21"/>
      <c r="I763" s="27" t="e">
        <f t="shared" si="12"/>
        <v>#DIV/0!</v>
      </c>
    </row>
    <row r="764" ht="21.95" hidden="1" customHeight="1" spans="4:9">
      <c r="D764" s="43" t="s">
        <v>648</v>
      </c>
      <c r="G764" s="21"/>
      <c r="H764" s="21"/>
      <c r="I764" s="27" t="e">
        <f t="shared" si="12"/>
        <v>#DIV/0!</v>
      </c>
    </row>
    <row r="765" ht="21.95" hidden="1" customHeight="1" spans="4:9">
      <c r="D765" s="43" t="s">
        <v>649</v>
      </c>
      <c r="G765" s="21">
        <f>SUM(G766:G779)</f>
        <v>0</v>
      </c>
      <c r="H765" s="21">
        <f>SUM(H766:H779)</f>
        <v>0</v>
      </c>
      <c r="I765" s="27" t="e">
        <f t="shared" si="12"/>
        <v>#DIV/0!</v>
      </c>
    </row>
    <row r="766" ht="21.95" hidden="1" customHeight="1" spans="4:9">
      <c r="D766" s="43" t="s">
        <v>18</v>
      </c>
      <c r="G766" s="21"/>
      <c r="H766" s="21"/>
      <c r="I766" s="27" t="e">
        <f t="shared" si="12"/>
        <v>#DIV/0!</v>
      </c>
    </row>
    <row r="767" ht="21.95" hidden="1" customHeight="1" spans="4:9">
      <c r="D767" s="43" t="s">
        <v>20</v>
      </c>
      <c r="G767" s="21"/>
      <c r="H767" s="21"/>
      <c r="I767" s="27" t="e">
        <f t="shared" si="12"/>
        <v>#DIV/0!</v>
      </c>
    </row>
    <row r="768" ht="21.95" hidden="1" customHeight="1" spans="4:9">
      <c r="D768" s="43" t="s">
        <v>22</v>
      </c>
      <c r="G768" s="21"/>
      <c r="H768" s="21"/>
      <c r="I768" s="27" t="e">
        <f t="shared" si="12"/>
        <v>#DIV/0!</v>
      </c>
    </row>
    <row r="769" ht="21.95" hidden="1" customHeight="1" spans="4:9">
      <c r="D769" s="43" t="s">
        <v>650</v>
      </c>
      <c r="G769" s="21"/>
      <c r="H769" s="21"/>
      <c r="I769" s="27" t="e">
        <f t="shared" si="12"/>
        <v>#DIV/0!</v>
      </c>
    </row>
    <row r="770" ht="21.95" hidden="1" customHeight="1" spans="4:9">
      <c r="D770" s="43" t="s">
        <v>651</v>
      </c>
      <c r="G770" s="21"/>
      <c r="H770" s="21"/>
      <c r="I770" s="27" t="e">
        <f t="shared" si="12"/>
        <v>#DIV/0!</v>
      </c>
    </row>
    <row r="771" ht="21.95" hidden="1" customHeight="1" spans="4:9">
      <c r="D771" s="43" t="s">
        <v>652</v>
      </c>
      <c r="G771" s="21"/>
      <c r="H771" s="21"/>
      <c r="I771" s="27" t="e">
        <f t="shared" si="12"/>
        <v>#DIV/0!</v>
      </c>
    </row>
    <row r="772" ht="21.95" hidden="1" customHeight="1" spans="4:9">
      <c r="D772" s="43" t="s">
        <v>653</v>
      </c>
      <c r="G772" s="21"/>
      <c r="H772" s="21"/>
      <c r="I772" s="27" t="e">
        <f t="shared" si="12"/>
        <v>#DIV/0!</v>
      </c>
    </row>
    <row r="773" ht="21.95" hidden="1" customHeight="1" spans="4:9">
      <c r="D773" s="43" t="s">
        <v>654</v>
      </c>
      <c r="G773" s="21"/>
      <c r="H773" s="21"/>
      <c r="I773" s="27" t="e">
        <f t="shared" si="12"/>
        <v>#DIV/0!</v>
      </c>
    </row>
    <row r="774" ht="21.95" hidden="1" customHeight="1" spans="4:9">
      <c r="D774" s="43" t="s">
        <v>655</v>
      </c>
      <c r="G774" s="21"/>
      <c r="H774" s="21"/>
      <c r="I774" s="27" t="e">
        <f t="shared" si="12"/>
        <v>#DIV/0!</v>
      </c>
    </row>
    <row r="775" ht="21.95" hidden="1" customHeight="1" spans="4:9">
      <c r="D775" s="43" t="s">
        <v>656</v>
      </c>
      <c r="G775" s="21"/>
      <c r="H775" s="21"/>
      <c r="I775" s="27" t="e">
        <f t="shared" si="12"/>
        <v>#DIV/0!</v>
      </c>
    </row>
    <row r="776" ht="21.95" hidden="1" customHeight="1" spans="4:9">
      <c r="D776" s="43" t="s">
        <v>84</v>
      </c>
      <c r="G776" s="21"/>
      <c r="H776" s="21"/>
      <c r="I776" s="27" t="e">
        <f t="shared" si="12"/>
        <v>#DIV/0!</v>
      </c>
    </row>
    <row r="777" ht="21.95" hidden="1" customHeight="1" spans="4:9">
      <c r="D777" s="43" t="s">
        <v>657</v>
      </c>
      <c r="G777" s="21"/>
      <c r="H777" s="21"/>
      <c r="I777" s="27" t="e">
        <f t="shared" si="12"/>
        <v>#DIV/0!</v>
      </c>
    </row>
    <row r="778" ht="21.95" hidden="1" customHeight="1" spans="4:9">
      <c r="D778" s="43" t="s">
        <v>33</v>
      </c>
      <c r="G778" s="21"/>
      <c r="H778" s="21"/>
      <c r="I778" s="27" t="e">
        <f t="shared" si="12"/>
        <v>#DIV/0!</v>
      </c>
    </row>
    <row r="779" ht="21.95" hidden="1" customHeight="1" spans="4:9">
      <c r="D779" s="43" t="s">
        <v>658</v>
      </c>
      <c r="G779" s="21"/>
      <c r="H779" s="21"/>
      <c r="I779" s="27" t="e">
        <f t="shared" si="12"/>
        <v>#DIV/0!</v>
      </c>
    </row>
    <row r="780" ht="21.95" hidden="1" customHeight="1" spans="4:9">
      <c r="D780" s="43" t="s">
        <v>659</v>
      </c>
      <c r="G780" s="21"/>
      <c r="H780" s="21"/>
      <c r="I780" s="27" t="e">
        <f t="shared" si="12"/>
        <v>#DIV/0!</v>
      </c>
    </row>
    <row r="781" ht="21.95" customHeight="1" spans="4:9">
      <c r="D781" s="42" t="s">
        <v>660</v>
      </c>
      <c r="G781" s="16">
        <f>G782+G793+G794+G797</f>
        <v>4200</v>
      </c>
      <c r="H781" s="16">
        <f>H782+H793+H794+H797</f>
        <v>4300</v>
      </c>
      <c r="I781" s="27">
        <f t="shared" si="12"/>
        <v>2.38095238095237</v>
      </c>
    </row>
    <row r="782" ht="21.95" hidden="1" customHeight="1" spans="4:9">
      <c r="D782" s="43" t="s">
        <v>661</v>
      </c>
      <c r="G782" s="21">
        <f>SUM(G783:G792)</f>
        <v>1720</v>
      </c>
      <c r="H782" s="21">
        <f>SUM(H783:H792)</f>
        <v>1720</v>
      </c>
      <c r="I782" s="27">
        <f t="shared" si="12"/>
        <v>0</v>
      </c>
    </row>
    <row r="783" ht="21.95" hidden="1" customHeight="1" spans="4:9">
      <c r="D783" s="43" t="s">
        <v>662</v>
      </c>
      <c r="G783" s="21">
        <v>850</v>
      </c>
      <c r="H783" s="21">
        <v>850</v>
      </c>
      <c r="I783" s="27">
        <f t="shared" si="12"/>
        <v>0</v>
      </c>
    </row>
    <row r="784" ht="21.95" hidden="1" customHeight="1" spans="4:9">
      <c r="D784" s="43" t="s">
        <v>663</v>
      </c>
      <c r="G784" s="21"/>
      <c r="H784" s="21"/>
      <c r="I784" s="27" t="e">
        <f t="shared" si="12"/>
        <v>#DIV/0!</v>
      </c>
    </row>
    <row r="785" ht="21.95" hidden="1" customHeight="1" spans="4:9">
      <c r="D785" s="43" t="s">
        <v>664</v>
      </c>
      <c r="G785" s="21"/>
      <c r="H785" s="21"/>
      <c r="I785" s="27" t="e">
        <f t="shared" si="12"/>
        <v>#DIV/0!</v>
      </c>
    </row>
    <row r="786" ht="21.95" hidden="1" customHeight="1" spans="4:9">
      <c r="D786" s="43" t="s">
        <v>665</v>
      </c>
      <c r="G786" s="21">
        <v>420</v>
      </c>
      <c r="H786" s="21">
        <v>420</v>
      </c>
      <c r="I786" s="27">
        <f t="shared" si="12"/>
        <v>0</v>
      </c>
    </row>
    <row r="787" ht="21.95" hidden="1" customHeight="1" spans="4:9">
      <c r="D787" s="43" t="s">
        <v>666</v>
      </c>
      <c r="G787" s="21"/>
      <c r="H787" s="21"/>
      <c r="I787" s="27" t="e">
        <f t="shared" si="12"/>
        <v>#DIV/0!</v>
      </c>
    </row>
    <row r="788" ht="21.95" hidden="1" customHeight="1" spans="4:9">
      <c r="D788" s="43" t="s">
        <v>667</v>
      </c>
      <c r="G788" s="21"/>
      <c r="H788" s="21"/>
      <c r="I788" s="27" t="e">
        <f t="shared" si="12"/>
        <v>#DIV/0!</v>
      </c>
    </row>
    <row r="789" ht="21.95" hidden="1" customHeight="1" spans="4:9">
      <c r="D789" s="43" t="s">
        <v>668</v>
      </c>
      <c r="G789" s="21"/>
      <c r="H789" s="21"/>
      <c r="I789" s="27" t="e">
        <f t="shared" si="12"/>
        <v>#DIV/0!</v>
      </c>
    </row>
    <row r="790" ht="21.95" hidden="1" customHeight="1" spans="4:9">
      <c r="D790" s="43" t="s">
        <v>669</v>
      </c>
      <c r="G790" s="21"/>
      <c r="H790" s="21"/>
      <c r="I790" s="27" t="e">
        <f t="shared" si="12"/>
        <v>#DIV/0!</v>
      </c>
    </row>
    <row r="791" ht="21.95" hidden="1" customHeight="1" spans="4:9">
      <c r="D791" s="43" t="s">
        <v>670</v>
      </c>
      <c r="G791" s="21"/>
      <c r="H791" s="21"/>
      <c r="I791" s="27" t="e">
        <f t="shared" si="12"/>
        <v>#DIV/0!</v>
      </c>
    </row>
    <row r="792" ht="21.95" hidden="1" customHeight="1" spans="4:9">
      <c r="D792" s="43" t="s">
        <v>671</v>
      </c>
      <c r="G792" s="21">
        <v>450</v>
      </c>
      <c r="H792" s="21">
        <v>450</v>
      </c>
      <c r="I792" s="27">
        <f t="shared" si="12"/>
        <v>0</v>
      </c>
    </row>
    <row r="793" ht="21.95" hidden="1" customHeight="1" spans="4:9">
      <c r="D793" s="43" t="s">
        <v>672</v>
      </c>
      <c r="G793" s="21">
        <v>620</v>
      </c>
      <c r="H793" s="21">
        <v>620</v>
      </c>
      <c r="I793" s="27">
        <f t="shared" si="12"/>
        <v>0</v>
      </c>
    </row>
    <row r="794" ht="21.95" hidden="1" customHeight="1" spans="4:9">
      <c r="D794" s="43" t="s">
        <v>673</v>
      </c>
      <c r="G794" s="21">
        <f>SUM(G795:G796)</f>
        <v>350</v>
      </c>
      <c r="H794" s="21">
        <f>SUM(H795:H796)</f>
        <v>350</v>
      </c>
      <c r="I794" s="27">
        <f t="shared" si="12"/>
        <v>0</v>
      </c>
    </row>
    <row r="795" ht="21.95" hidden="1" customHeight="1" spans="4:9">
      <c r="D795" s="43" t="s">
        <v>674</v>
      </c>
      <c r="G795" s="21">
        <v>350</v>
      </c>
      <c r="H795" s="21">
        <v>350</v>
      </c>
      <c r="I795" s="27">
        <f t="shared" si="12"/>
        <v>0</v>
      </c>
    </row>
    <row r="796" ht="21.95" hidden="1" customHeight="1" spans="4:9">
      <c r="D796" s="43" t="s">
        <v>675</v>
      </c>
      <c r="G796" s="21"/>
      <c r="H796" s="21"/>
      <c r="I796" s="27" t="e">
        <f t="shared" si="12"/>
        <v>#DIV/0!</v>
      </c>
    </row>
    <row r="797" ht="21.95" hidden="1" customHeight="1" spans="4:9">
      <c r="D797" s="43" t="s">
        <v>676</v>
      </c>
      <c r="G797" s="21">
        <v>1510</v>
      </c>
      <c r="H797" s="21">
        <v>1610</v>
      </c>
      <c r="I797" s="27">
        <f t="shared" si="12"/>
        <v>6.62251655629138</v>
      </c>
    </row>
    <row r="798" ht="21.95" hidden="1" customHeight="1" spans="4:9">
      <c r="D798" s="43" t="s">
        <v>677</v>
      </c>
      <c r="G798" s="21"/>
      <c r="H798" s="21"/>
      <c r="I798" s="27" t="e">
        <f t="shared" si="12"/>
        <v>#DIV/0!</v>
      </c>
    </row>
    <row r="799" ht="21.95" hidden="1" customHeight="1" spans="4:9">
      <c r="D799" s="43" t="s">
        <v>678</v>
      </c>
      <c r="G799" s="21"/>
      <c r="H799" s="21"/>
      <c r="I799" s="27" t="e">
        <f t="shared" si="12"/>
        <v>#DIV/0!</v>
      </c>
    </row>
    <row r="800" ht="21.95" customHeight="1" spans="4:9">
      <c r="D800" s="42" t="s">
        <v>679</v>
      </c>
      <c r="G800" s="16">
        <f>SUM(G801,G826,,G851,G888,G899,G905,G912,G922)</f>
        <v>57347</v>
      </c>
      <c r="H800" s="16">
        <f>SUM(H801,H826,,H851,H888,H899,H905,H912,H922)</f>
        <v>54965</v>
      </c>
      <c r="I800" s="27">
        <f t="shared" si="12"/>
        <v>-4.15366104591347</v>
      </c>
    </row>
    <row r="801" ht="21.95" hidden="1" customHeight="1" spans="4:9">
      <c r="D801" s="43" t="s">
        <v>680</v>
      </c>
      <c r="G801" s="21">
        <f>SUM(G802:G825)</f>
        <v>7165</v>
      </c>
      <c r="H801" s="21">
        <f>SUM(H802:H825)</f>
        <v>8652</v>
      </c>
      <c r="I801" s="27">
        <f t="shared" si="12"/>
        <v>20.7536636427076</v>
      </c>
    </row>
    <row r="802" ht="21.95" hidden="1" customHeight="1" spans="4:9">
      <c r="D802" s="43" t="s">
        <v>662</v>
      </c>
      <c r="G802" s="21">
        <v>200</v>
      </c>
      <c r="H802" s="21">
        <v>230</v>
      </c>
      <c r="I802" s="27">
        <f t="shared" si="12"/>
        <v>15</v>
      </c>
    </row>
    <row r="803" ht="21.95" hidden="1" customHeight="1" spans="4:9">
      <c r="D803" s="43" t="s">
        <v>663</v>
      </c>
      <c r="G803" s="21"/>
      <c r="H803" s="21"/>
      <c r="I803" s="27" t="e">
        <f t="shared" si="12"/>
        <v>#DIV/0!</v>
      </c>
    </row>
    <row r="804" ht="21.95" hidden="1" customHeight="1" spans="4:9">
      <c r="D804" s="43" t="s">
        <v>664</v>
      </c>
      <c r="G804" s="21"/>
      <c r="H804" s="21"/>
      <c r="I804" s="27" t="e">
        <f t="shared" si="12"/>
        <v>#DIV/0!</v>
      </c>
    </row>
    <row r="805" ht="21.95" hidden="1" customHeight="1" spans="4:9">
      <c r="D805" s="43" t="s">
        <v>681</v>
      </c>
      <c r="G805" s="21">
        <v>4500</v>
      </c>
      <c r="H805" s="21">
        <v>5000</v>
      </c>
      <c r="I805" s="27">
        <f t="shared" si="12"/>
        <v>11.1111111111111</v>
      </c>
    </row>
    <row r="806" ht="21.95" hidden="1" customHeight="1" spans="4:9">
      <c r="D806" s="43" t="s">
        <v>682</v>
      </c>
      <c r="G806" s="21"/>
      <c r="H806" s="21"/>
      <c r="I806" s="27" t="e">
        <f t="shared" si="12"/>
        <v>#DIV/0!</v>
      </c>
    </row>
    <row r="807" ht="21.95" hidden="1" customHeight="1" spans="4:9">
      <c r="D807" s="43" t="s">
        <v>683</v>
      </c>
      <c r="G807" s="21">
        <v>122</v>
      </c>
      <c r="H807" s="21">
        <v>122</v>
      </c>
      <c r="I807" s="27">
        <f t="shared" si="12"/>
        <v>0</v>
      </c>
    </row>
    <row r="808" ht="21.95" hidden="1" customHeight="1" spans="4:9">
      <c r="D808" s="43" t="s">
        <v>684</v>
      </c>
      <c r="G808" s="21"/>
      <c r="H808" s="21"/>
      <c r="I808" s="27" t="e">
        <f t="shared" si="12"/>
        <v>#DIV/0!</v>
      </c>
    </row>
    <row r="809" ht="21.95" hidden="1" customHeight="1" spans="4:9">
      <c r="D809" s="43" t="s">
        <v>685</v>
      </c>
      <c r="G809" s="21"/>
      <c r="H809" s="21"/>
      <c r="I809" s="27" t="e">
        <f t="shared" si="12"/>
        <v>#DIV/0!</v>
      </c>
    </row>
    <row r="810" ht="21.95" hidden="1" customHeight="1" spans="4:9">
      <c r="D810" s="43" t="s">
        <v>686</v>
      </c>
      <c r="G810" s="21"/>
      <c r="H810" s="21"/>
      <c r="I810" s="27" t="e">
        <f t="shared" si="12"/>
        <v>#DIV/0!</v>
      </c>
    </row>
    <row r="811" ht="21.95" hidden="1" customHeight="1" spans="4:9">
      <c r="D811" s="43" t="s">
        <v>687</v>
      </c>
      <c r="G811" s="21"/>
      <c r="H811" s="21"/>
      <c r="I811" s="27" t="e">
        <f t="shared" si="12"/>
        <v>#DIV/0!</v>
      </c>
    </row>
    <row r="812" ht="21.95" hidden="1" customHeight="1" spans="4:9">
      <c r="D812" s="43" t="s">
        <v>688</v>
      </c>
      <c r="G812" s="21"/>
      <c r="H812" s="21"/>
      <c r="I812" s="27" t="e">
        <f t="shared" si="12"/>
        <v>#DIV/0!</v>
      </c>
    </row>
    <row r="813" ht="21.95" hidden="1" customHeight="1" spans="4:9">
      <c r="D813" s="43" t="s">
        <v>689</v>
      </c>
      <c r="G813" s="21"/>
      <c r="H813" s="21"/>
      <c r="I813" s="27" t="e">
        <f t="shared" si="12"/>
        <v>#DIV/0!</v>
      </c>
    </row>
    <row r="814" ht="21.95" hidden="1" customHeight="1" spans="4:9">
      <c r="D814" s="43" t="s">
        <v>690</v>
      </c>
      <c r="G814" s="21"/>
      <c r="H814" s="21"/>
      <c r="I814" s="27" t="e">
        <f t="shared" si="12"/>
        <v>#DIV/0!</v>
      </c>
    </row>
    <row r="815" ht="21.95" hidden="1" customHeight="1" spans="4:9">
      <c r="D815" s="43" t="s">
        <v>691</v>
      </c>
      <c r="G815" s="21"/>
      <c r="H815" s="21"/>
      <c r="I815" s="27" t="e">
        <f t="shared" si="12"/>
        <v>#DIV/0!</v>
      </c>
    </row>
    <row r="816" ht="21.95" hidden="1" customHeight="1" spans="4:9">
      <c r="D816" s="43" t="s">
        <v>692</v>
      </c>
      <c r="G816" s="21"/>
      <c r="H816" s="21"/>
      <c r="I816" s="27"/>
    </row>
    <row r="817" ht="21.95" hidden="1" customHeight="1" spans="4:9">
      <c r="D817" s="43" t="s">
        <v>693</v>
      </c>
      <c r="G817" s="21">
        <v>300</v>
      </c>
      <c r="H817" s="21">
        <v>300</v>
      </c>
      <c r="I817" s="27"/>
    </row>
    <row r="818" ht="21.95" hidden="1" customHeight="1" spans="4:9">
      <c r="D818" s="43" t="s">
        <v>694</v>
      </c>
      <c r="G818" s="21"/>
      <c r="H818" s="21"/>
      <c r="I818" s="27"/>
    </row>
    <row r="819" ht="21.95" hidden="1" customHeight="1" spans="4:9">
      <c r="D819" s="43" t="s">
        <v>695</v>
      </c>
      <c r="G819" s="21"/>
      <c r="H819" s="21"/>
      <c r="I819" s="27"/>
    </row>
    <row r="820" ht="21.95" hidden="1" customHeight="1" spans="4:9">
      <c r="D820" s="43" t="s">
        <v>696</v>
      </c>
      <c r="G820" s="21"/>
      <c r="H820" s="21"/>
      <c r="I820" s="27"/>
    </row>
    <row r="821" ht="21.95" hidden="1" customHeight="1" spans="4:9">
      <c r="D821" s="43" t="s">
        <v>697</v>
      </c>
      <c r="G821" s="21"/>
      <c r="H821" s="21"/>
      <c r="I821" s="27"/>
    </row>
    <row r="822" ht="21.95" hidden="1" customHeight="1" spans="4:9">
      <c r="D822" s="43" t="s">
        <v>698</v>
      </c>
      <c r="G822" s="21"/>
      <c r="H822" s="21"/>
      <c r="I822" s="27"/>
    </row>
    <row r="823" ht="21.95" hidden="1" customHeight="1" spans="4:9">
      <c r="D823" s="43" t="s">
        <v>699</v>
      </c>
      <c r="G823" s="21"/>
      <c r="H823" s="21"/>
      <c r="I823" s="27"/>
    </row>
    <row r="824" ht="21.95" hidden="1" customHeight="1" spans="4:9">
      <c r="D824" s="43" t="s">
        <v>700</v>
      </c>
      <c r="G824" s="21"/>
      <c r="H824" s="21"/>
      <c r="I824" s="27"/>
    </row>
    <row r="825" ht="21.95" hidden="1" customHeight="1" spans="4:9">
      <c r="D825" s="43" t="s">
        <v>701</v>
      </c>
      <c r="G825" s="21">
        <v>2043</v>
      </c>
      <c r="H825" s="21">
        <v>3000</v>
      </c>
      <c r="I825" s="27"/>
    </row>
    <row r="826" ht="21.95" hidden="1" customHeight="1" spans="4:9">
      <c r="D826" s="43" t="s">
        <v>702</v>
      </c>
      <c r="G826" s="21">
        <f>SUM(G827:G850)</f>
        <v>6193</v>
      </c>
      <c r="H826" s="21">
        <f>SUM(H827:H850)</f>
        <v>6875</v>
      </c>
      <c r="I826" s="27">
        <f t="shared" ref="I826:I881" si="13">(H826/G826-1)*100</f>
        <v>11.01243339254</v>
      </c>
    </row>
    <row r="827" ht="21.95" hidden="1" customHeight="1" spans="4:9">
      <c r="D827" s="43" t="s">
        <v>662</v>
      </c>
      <c r="G827" s="21">
        <v>350</v>
      </c>
      <c r="H827" s="21">
        <v>400</v>
      </c>
      <c r="I827" s="27">
        <f t="shared" si="13"/>
        <v>14.2857142857143</v>
      </c>
    </row>
    <row r="828" ht="21.95" hidden="1" customHeight="1" spans="4:9">
      <c r="D828" s="43" t="s">
        <v>663</v>
      </c>
      <c r="G828" s="21"/>
      <c r="H828" s="21"/>
      <c r="I828" s="27" t="e">
        <f t="shared" si="13"/>
        <v>#DIV/0!</v>
      </c>
    </row>
    <row r="829" ht="21.95" hidden="1" customHeight="1" spans="4:9">
      <c r="D829" s="43" t="s">
        <v>664</v>
      </c>
      <c r="G829" s="21"/>
      <c r="H829" s="21"/>
      <c r="I829" s="27" t="e">
        <f t="shared" si="13"/>
        <v>#DIV/0!</v>
      </c>
    </row>
    <row r="830" ht="21.95" hidden="1" customHeight="1" spans="4:9">
      <c r="D830" s="42" t="s">
        <v>703</v>
      </c>
      <c r="G830" s="21">
        <v>1600</v>
      </c>
      <c r="H830" s="21">
        <v>1950</v>
      </c>
      <c r="I830" s="27">
        <f t="shared" si="13"/>
        <v>21.875</v>
      </c>
    </row>
    <row r="831" ht="21.95" hidden="1" customHeight="1" spans="4:9">
      <c r="D831" s="43" t="s">
        <v>704</v>
      </c>
      <c r="G831" s="21"/>
      <c r="H831" s="21"/>
      <c r="I831" s="27" t="e">
        <f t="shared" si="13"/>
        <v>#DIV/0!</v>
      </c>
    </row>
    <row r="832" ht="21.95" hidden="1" customHeight="1" spans="4:9">
      <c r="D832" s="43" t="s">
        <v>705</v>
      </c>
      <c r="G832" s="21"/>
      <c r="H832" s="21">
        <v>7</v>
      </c>
      <c r="I832" s="27"/>
    </row>
    <row r="833" ht="21.95" hidden="1" customHeight="1" spans="4:9">
      <c r="D833" s="43" t="s">
        <v>706</v>
      </c>
      <c r="G833" s="21"/>
      <c r="H833" s="21"/>
      <c r="I833" s="27" t="e">
        <f t="shared" si="13"/>
        <v>#DIV/0!</v>
      </c>
    </row>
    <row r="834" ht="21.95" hidden="1" customHeight="1" spans="4:9">
      <c r="D834" s="43" t="s">
        <v>707</v>
      </c>
      <c r="G834" s="21"/>
      <c r="H834" s="21"/>
      <c r="I834" s="27"/>
    </row>
    <row r="835" ht="21.95" hidden="1" customHeight="1" spans="4:9">
      <c r="D835" s="42" t="s">
        <v>708</v>
      </c>
      <c r="G835" s="21"/>
      <c r="H835" s="21"/>
      <c r="I835" s="27" t="e">
        <f t="shared" si="13"/>
        <v>#DIV/0!</v>
      </c>
    </row>
    <row r="836" ht="21.95" hidden="1" customHeight="1" spans="4:9">
      <c r="D836" s="43" t="s">
        <v>709</v>
      </c>
      <c r="G836" s="21"/>
      <c r="H836" s="21"/>
      <c r="I836" s="27" t="e">
        <f t="shared" si="13"/>
        <v>#DIV/0!</v>
      </c>
    </row>
    <row r="837" ht="21.95" hidden="1" customHeight="1" spans="4:9">
      <c r="D837" s="43" t="s">
        <v>710</v>
      </c>
      <c r="G837" s="21"/>
      <c r="H837" s="21"/>
      <c r="I837" s="27" t="e">
        <f t="shared" si="13"/>
        <v>#DIV/0!</v>
      </c>
    </row>
    <row r="838" ht="21.95" hidden="1" customHeight="1" spans="4:9">
      <c r="D838" s="42" t="s">
        <v>711</v>
      </c>
      <c r="G838" s="21">
        <v>50</v>
      </c>
      <c r="H838" s="21">
        <v>80</v>
      </c>
      <c r="I838" s="27">
        <f t="shared" si="13"/>
        <v>60</v>
      </c>
    </row>
    <row r="839" ht="21.95" hidden="1" customHeight="1" spans="4:9">
      <c r="D839" s="43" t="s">
        <v>712</v>
      </c>
      <c r="G839" s="21"/>
      <c r="H839" s="21"/>
      <c r="I839" s="27" t="e">
        <f t="shared" si="13"/>
        <v>#DIV/0!</v>
      </c>
    </row>
    <row r="840" ht="21.95" hidden="1" customHeight="1" spans="4:9">
      <c r="D840" s="42" t="s">
        <v>713</v>
      </c>
      <c r="G840" s="21"/>
      <c r="H840" s="21"/>
      <c r="I840" s="27" t="e">
        <f t="shared" si="13"/>
        <v>#DIV/0!</v>
      </c>
    </row>
    <row r="841" ht="21.95" hidden="1" customHeight="1" spans="4:9">
      <c r="D841" s="42" t="s">
        <v>714</v>
      </c>
      <c r="G841" s="21"/>
      <c r="H841" s="21"/>
      <c r="I841" s="27" t="e">
        <f t="shared" si="13"/>
        <v>#DIV/0!</v>
      </c>
    </row>
    <row r="842" ht="21.95" hidden="1" customHeight="1" spans="4:9">
      <c r="D842" s="43" t="s">
        <v>715</v>
      </c>
      <c r="G842" s="21"/>
      <c r="H842" s="21"/>
      <c r="I842" s="27" t="e">
        <f t="shared" si="13"/>
        <v>#DIV/0!</v>
      </c>
    </row>
    <row r="843" ht="21.95" hidden="1" customHeight="1" spans="4:9">
      <c r="D843" s="43" t="s">
        <v>716</v>
      </c>
      <c r="G843" s="21"/>
      <c r="H843" s="21"/>
      <c r="I843" s="27" t="e">
        <f t="shared" si="13"/>
        <v>#DIV/0!</v>
      </c>
    </row>
    <row r="844" ht="21.95" hidden="1" customHeight="1" spans="4:9">
      <c r="D844" s="42" t="s">
        <v>717</v>
      </c>
      <c r="G844" s="21"/>
      <c r="H844" s="21"/>
      <c r="I844" s="27" t="e">
        <f t="shared" si="13"/>
        <v>#DIV/0!</v>
      </c>
    </row>
    <row r="845" ht="21.95" hidden="1" customHeight="1" spans="4:9">
      <c r="D845" s="43" t="s">
        <v>718</v>
      </c>
      <c r="G845" s="21"/>
      <c r="H845" s="21"/>
      <c r="I845" s="27" t="e">
        <f t="shared" si="13"/>
        <v>#DIV/0!</v>
      </c>
    </row>
    <row r="846" ht="21.95" hidden="1" customHeight="1" spans="4:9">
      <c r="D846" s="42" t="s">
        <v>719</v>
      </c>
      <c r="G846" s="21"/>
      <c r="H846" s="21"/>
      <c r="I846" s="27" t="e">
        <f t="shared" si="13"/>
        <v>#DIV/0!</v>
      </c>
    </row>
    <row r="847" ht="21.95" hidden="1" customHeight="1" spans="4:9">
      <c r="D847" s="42" t="s">
        <v>720</v>
      </c>
      <c r="G847" s="21"/>
      <c r="H847" s="21"/>
      <c r="I847" s="27" t="e">
        <f t="shared" si="13"/>
        <v>#DIV/0!</v>
      </c>
    </row>
    <row r="848" ht="21.95" hidden="1" customHeight="1" spans="4:9">
      <c r="D848" s="42" t="s">
        <v>721</v>
      </c>
      <c r="G848" s="21"/>
      <c r="H848" s="21"/>
      <c r="I848" s="27" t="e">
        <f t="shared" si="13"/>
        <v>#DIV/0!</v>
      </c>
    </row>
    <row r="849" ht="21.95" hidden="1" customHeight="1" spans="4:9">
      <c r="D849" s="42" t="s">
        <v>722</v>
      </c>
      <c r="G849" s="21"/>
      <c r="H849" s="21"/>
      <c r="I849" s="27" t="e">
        <f t="shared" si="13"/>
        <v>#DIV/0!</v>
      </c>
    </row>
    <row r="850" ht="21.95" hidden="1" customHeight="1" spans="4:9">
      <c r="D850" s="43" t="s">
        <v>723</v>
      </c>
      <c r="G850" s="21">
        <v>4193</v>
      </c>
      <c r="H850" s="21">
        <f>1007+3852-421</f>
        <v>4438</v>
      </c>
      <c r="I850" s="27">
        <f t="shared" si="13"/>
        <v>5.84307178631052</v>
      </c>
    </row>
    <row r="851" ht="21.95" hidden="1" customHeight="1" spans="4:9">
      <c r="D851" s="43" t="s">
        <v>724</v>
      </c>
      <c r="G851" s="21">
        <f>SUM(G852:G877)</f>
        <v>10383</v>
      </c>
      <c r="H851" s="21">
        <f>SUM(H852:H877)</f>
        <v>2570</v>
      </c>
      <c r="I851" s="27">
        <f t="shared" si="13"/>
        <v>-75.2480015409805</v>
      </c>
    </row>
    <row r="852" ht="21.95" hidden="1" customHeight="1" spans="4:9">
      <c r="D852" s="43" t="s">
        <v>662</v>
      </c>
      <c r="G852" s="21">
        <v>210</v>
      </c>
      <c r="H852" s="21">
        <v>210</v>
      </c>
      <c r="I852" s="27">
        <f t="shared" si="13"/>
        <v>0</v>
      </c>
    </row>
    <row r="853" ht="21.95" hidden="1" customHeight="1" spans="4:9">
      <c r="D853" s="43" t="s">
        <v>663</v>
      </c>
      <c r="G853" s="21"/>
      <c r="H853" s="21"/>
      <c r="I853" s="27" t="e">
        <f t="shared" si="13"/>
        <v>#DIV/0!</v>
      </c>
    </row>
    <row r="854" ht="21.95" hidden="1" customHeight="1" spans="4:9">
      <c r="D854" s="43" t="s">
        <v>664</v>
      </c>
      <c r="G854" s="21"/>
      <c r="H854" s="21"/>
      <c r="I854" s="27" t="e">
        <f t="shared" si="13"/>
        <v>#DIV/0!</v>
      </c>
    </row>
    <row r="855" ht="21.95" hidden="1" customHeight="1" spans="4:9">
      <c r="D855" s="43" t="s">
        <v>725</v>
      </c>
      <c r="G855" s="21">
        <v>1100</v>
      </c>
      <c r="H855" s="21">
        <v>1375</v>
      </c>
      <c r="I855" s="27">
        <f t="shared" si="13"/>
        <v>25</v>
      </c>
    </row>
    <row r="856" ht="21.95" hidden="1" customHeight="1" spans="4:9">
      <c r="D856" s="43" t="s">
        <v>726</v>
      </c>
      <c r="G856" s="21">
        <v>1501</v>
      </c>
      <c r="H856" s="21"/>
      <c r="I856" s="27">
        <f t="shared" si="13"/>
        <v>-100</v>
      </c>
    </row>
    <row r="857" ht="21.95" hidden="1" customHeight="1" spans="4:9">
      <c r="D857" s="43" t="s">
        <v>727</v>
      </c>
      <c r="G857" s="21"/>
      <c r="H857" s="21"/>
      <c r="I857" s="27" t="e">
        <f t="shared" si="13"/>
        <v>#DIV/0!</v>
      </c>
    </row>
    <row r="858" ht="21.95" hidden="1" customHeight="1" spans="4:9">
      <c r="D858" s="43" t="s">
        <v>728</v>
      </c>
      <c r="G858" s="21"/>
      <c r="H858" s="21"/>
      <c r="I858" s="27" t="e">
        <f t="shared" si="13"/>
        <v>#DIV/0!</v>
      </c>
    </row>
    <row r="859" ht="21.95" hidden="1" customHeight="1" spans="4:9">
      <c r="D859" s="43" t="s">
        <v>729</v>
      </c>
      <c r="G859" s="21"/>
      <c r="H859" s="21"/>
      <c r="I859" s="27" t="e">
        <f t="shared" si="13"/>
        <v>#DIV/0!</v>
      </c>
    </row>
    <row r="860" ht="21.95" hidden="1" customHeight="1" spans="4:9">
      <c r="D860" s="43" t="s">
        <v>730</v>
      </c>
      <c r="G860" s="21"/>
      <c r="H860" s="21"/>
      <c r="I860" s="27" t="e">
        <f t="shared" si="13"/>
        <v>#DIV/0!</v>
      </c>
    </row>
    <row r="861" ht="21.95" hidden="1" customHeight="1" spans="4:9">
      <c r="D861" s="43" t="s">
        <v>731</v>
      </c>
      <c r="G861" s="21">
        <v>200</v>
      </c>
      <c r="H861" s="21">
        <v>200</v>
      </c>
      <c r="I861" s="27">
        <f t="shared" si="13"/>
        <v>0</v>
      </c>
    </row>
    <row r="862" ht="21.95" hidden="1" customHeight="1" spans="4:9">
      <c r="D862" s="43" t="s">
        <v>732</v>
      </c>
      <c r="G862" s="21"/>
      <c r="H862" s="21"/>
      <c r="I862" s="27" t="e">
        <f t="shared" si="13"/>
        <v>#DIV/0!</v>
      </c>
    </row>
    <row r="863" ht="21.95" hidden="1" customHeight="1" spans="4:9">
      <c r="D863" s="43" t="s">
        <v>733</v>
      </c>
      <c r="G863" s="21"/>
      <c r="H863" s="21"/>
      <c r="I863" s="27"/>
    </row>
    <row r="864" ht="21.95" hidden="1" customHeight="1" spans="4:9">
      <c r="D864" s="43" t="s">
        <v>734</v>
      </c>
      <c r="G864" s="21"/>
      <c r="H864" s="21"/>
      <c r="I864" s="27" t="e">
        <f t="shared" si="13"/>
        <v>#DIV/0!</v>
      </c>
    </row>
    <row r="865" ht="21.95" hidden="1" customHeight="1" spans="4:9">
      <c r="D865" s="43" t="s">
        <v>735</v>
      </c>
      <c r="G865" s="21">
        <v>50</v>
      </c>
      <c r="H865" s="21">
        <v>50</v>
      </c>
      <c r="I865" s="27">
        <f t="shared" si="13"/>
        <v>0</v>
      </c>
    </row>
    <row r="866" ht="21.95" hidden="1" customHeight="1" spans="4:9">
      <c r="D866" s="43" t="s">
        <v>736</v>
      </c>
      <c r="G866" s="21"/>
      <c r="H866" s="21"/>
      <c r="I866" s="27" t="e">
        <f t="shared" si="13"/>
        <v>#DIV/0!</v>
      </c>
    </row>
    <row r="867" ht="21.95" hidden="1" customHeight="1" spans="4:9">
      <c r="D867" s="43" t="s">
        <v>737</v>
      </c>
      <c r="G867" s="21"/>
      <c r="H867" s="21"/>
      <c r="I867" s="27" t="e">
        <f t="shared" si="13"/>
        <v>#DIV/0!</v>
      </c>
    </row>
    <row r="868" ht="21.95" hidden="1" customHeight="1" spans="4:9">
      <c r="D868" s="43" t="s">
        <v>738</v>
      </c>
      <c r="G868" s="21"/>
      <c r="H868" s="21"/>
      <c r="I868" s="27" t="e">
        <f t="shared" si="13"/>
        <v>#DIV/0!</v>
      </c>
    </row>
    <row r="869" ht="21.95" hidden="1" customHeight="1" spans="4:9">
      <c r="D869" s="43" t="s">
        <v>739</v>
      </c>
      <c r="G869" s="21"/>
      <c r="H869" s="21"/>
      <c r="I869" s="27" t="e">
        <f t="shared" si="13"/>
        <v>#DIV/0!</v>
      </c>
    </row>
    <row r="870" ht="21.95" hidden="1" customHeight="1" spans="4:9">
      <c r="D870" s="43" t="s">
        <v>740</v>
      </c>
      <c r="G870" s="21"/>
      <c r="H870" s="21"/>
      <c r="I870" s="27" t="e">
        <f t="shared" si="13"/>
        <v>#DIV/0!</v>
      </c>
    </row>
    <row r="871" ht="21.95" hidden="1" customHeight="1" spans="4:9">
      <c r="D871" s="43" t="s">
        <v>741</v>
      </c>
      <c r="G871" s="21"/>
      <c r="H871" s="21">
        <v>719</v>
      </c>
      <c r="I871" s="27"/>
    </row>
    <row r="872" ht="21.95" hidden="1" customHeight="1" spans="4:9">
      <c r="D872" s="43" t="s">
        <v>742</v>
      </c>
      <c r="G872" s="21"/>
      <c r="H872" s="21">
        <v>16</v>
      </c>
      <c r="I872" s="27"/>
    </row>
    <row r="873" ht="21.95" hidden="1" customHeight="1" spans="4:9">
      <c r="D873" s="43" t="s">
        <v>715</v>
      </c>
      <c r="G873" s="21"/>
      <c r="H873" s="21"/>
      <c r="I873" s="27"/>
    </row>
    <row r="874" ht="21.95" hidden="1" customHeight="1" spans="4:9">
      <c r="D874" s="43" t="s">
        <v>743</v>
      </c>
      <c r="G874" s="21"/>
      <c r="H874" s="21"/>
      <c r="I874" s="27"/>
    </row>
    <row r="875" ht="21.95" hidden="1" customHeight="1" spans="4:9">
      <c r="D875" s="43" t="s">
        <v>744</v>
      </c>
      <c r="G875" s="21"/>
      <c r="H875" s="21"/>
      <c r="I875" s="27"/>
    </row>
    <row r="876" ht="21.95" hidden="1" customHeight="1" spans="4:9">
      <c r="D876" s="43" t="s">
        <v>745</v>
      </c>
      <c r="G876" s="21">
        <v>7322</v>
      </c>
      <c r="H876" s="21"/>
      <c r="I876" s="27">
        <f t="shared" si="13"/>
        <v>-100</v>
      </c>
    </row>
    <row r="877" ht="21.95" hidden="1" customHeight="1" spans="4:9">
      <c r="D877" s="43" t="s">
        <v>746</v>
      </c>
      <c r="G877" s="21"/>
      <c r="H877" s="21"/>
      <c r="I877" s="27" t="e">
        <f t="shared" si="13"/>
        <v>#DIV/0!</v>
      </c>
    </row>
    <row r="878" ht="21.95" hidden="1" customHeight="1" spans="4:9">
      <c r="D878" s="43" t="s">
        <v>662</v>
      </c>
      <c r="G878" s="21"/>
      <c r="H878" s="21"/>
      <c r="I878" s="27" t="e">
        <f t="shared" si="13"/>
        <v>#DIV/0!</v>
      </c>
    </row>
    <row r="879" ht="21.95" hidden="1" customHeight="1" spans="4:9">
      <c r="D879" s="43" t="s">
        <v>663</v>
      </c>
      <c r="G879" s="21"/>
      <c r="H879" s="21"/>
      <c r="I879" s="27" t="e">
        <f t="shared" si="13"/>
        <v>#DIV/0!</v>
      </c>
    </row>
    <row r="880" ht="21.95" hidden="1" customHeight="1" spans="4:9">
      <c r="D880" s="43" t="s">
        <v>664</v>
      </c>
      <c r="G880" s="21"/>
      <c r="H880" s="21"/>
      <c r="I880" s="27"/>
    </row>
    <row r="881" ht="21.95" hidden="1" customHeight="1" spans="4:9">
      <c r="D881" s="43" t="s">
        <v>747</v>
      </c>
      <c r="G881" s="21"/>
      <c r="H881" s="21"/>
      <c r="I881" s="27" t="e">
        <f t="shared" si="13"/>
        <v>#DIV/0!</v>
      </c>
    </row>
    <row r="882" ht="21.95" hidden="1" customHeight="1" spans="4:9">
      <c r="D882" s="43" t="s">
        <v>748</v>
      </c>
      <c r="G882" s="21"/>
      <c r="H882" s="21"/>
      <c r="I882" s="27" t="e">
        <f t="shared" ref="I882:I945" si="14">(H882/G882-1)*100</f>
        <v>#DIV/0!</v>
      </c>
    </row>
    <row r="883" ht="21.95" hidden="1" customHeight="1" spans="4:9">
      <c r="D883" s="43" t="s">
        <v>749</v>
      </c>
      <c r="G883" s="21"/>
      <c r="H883" s="21"/>
      <c r="I883" s="27" t="e">
        <f t="shared" si="14"/>
        <v>#DIV/0!</v>
      </c>
    </row>
    <row r="884" ht="21.95" hidden="1" customHeight="1" spans="4:9">
      <c r="D884" s="43" t="s">
        <v>750</v>
      </c>
      <c r="G884" s="21"/>
      <c r="H884" s="21"/>
      <c r="I884" s="27" t="e">
        <f t="shared" si="14"/>
        <v>#DIV/0!</v>
      </c>
    </row>
    <row r="885" ht="21.95" hidden="1" customHeight="1" spans="4:9">
      <c r="D885" s="43" t="s">
        <v>751</v>
      </c>
      <c r="G885" s="21"/>
      <c r="H885" s="21"/>
      <c r="I885" s="27" t="e">
        <f t="shared" si="14"/>
        <v>#DIV/0!</v>
      </c>
    </row>
    <row r="886" ht="21.95" hidden="1" customHeight="1" spans="4:9">
      <c r="D886" s="43" t="s">
        <v>752</v>
      </c>
      <c r="G886" s="21"/>
      <c r="H886" s="21"/>
      <c r="I886" s="27" t="e">
        <f t="shared" si="14"/>
        <v>#DIV/0!</v>
      </c>
    </row>
    <row r="887" ht="21.95" hidden="1" customHeight="1" spans="4:9">
      <c r="D887" s="43" t="s">
        <v>753</v>
      </c>
      <c r="G887" s="21"/>
      <c r="H887" s="21"/>
      <c r="I887" s="27" t="e">
        <f t="shared" si="14"/>
        <v>#DIV/0!</v>
      </c>
    </row>
    <row r="888" ht="21.95" hidden="1" customHeight="1" spans="4:9">
      <c r="D888" s="43" t="s">
        <v>754</v>
      </c>
      <c r="G888" s="21">
        <f>SUM(G889:G898)</f>
        <v>22209</v>
      </c>
      <c r="H888" s="21">
        <f>SUM(H889:H898)</f>
        <v>24502</v>
      </c>
      <c r="I888" s="27">
        <f t="shared" si="14"/>
        <v>10.3246431626818</v>
      </c>
    </row>
    <row r="889" ht="21.95" hidden="1" customHeight="1" spans="4:9">
      <c r="D889" s="43" t="s">
        <v>662</v>
      </c>
      <c r="G889" s="21">
        <v>300</v>
      </c>
      <c r="H889" s="21">
        <v>350</v>
      </c>
      <c r="I889" s="27">
        <f t="shared" si="14"/>
        <v>16.6666666666667</v>
      </c>
    </row>
    <row r="890" ht="21.95" hidden="1" customHeight="1" spans="4:9">
      <c r="D890" s="43" t="s">
        <v>663</v>
      </c>
      <c r="G890" s="21"/>
      <c r="H890" s="21"/>
      <c r="I890" s="27"/>
    </row>
    <row r="891" ht="21.95" hidden="1" customHeight="1" spans="4:9">
      <c r="D891" s="43" t="s">
        <v>664</v>
      </c>
      <c r="G891" s="21"/>
      <c r="H891" s="21"/>
      <c r="I891" s="27" t="e">
        <f t="shared" si="14"/>
        <v>#DIV/0!</v>
      </c>
    </row>
    <row r="892" ht="21.95" hidden="1" customHeight="1" spans="4:9">
      <c r="D892" s="43" t="s">
        <v>755</v>
      </c>
      <c r="G892" s="21"/>
      <c r="H892" s="21"/>
      <c r="I892" s="27" t="e">
        <f t="shared" si="14"/>
        <v>#DIV/0!</v>
      </c>
    </row>
    <row r="893" ht="21.95" hidden="1" customHeight="1" spans="4:9">
      <c r="D893" s="43" t="s">
        <v>756</v>
      </c>
      <c r="G893" s="21"/>
      <c r="H893" s="21"/>
      <c r="I893" s="27" t="e">
        <f t="shared" si="14"/>
        <v>#DIV/0!</v>
      </c>
    </row>
    <row r="894" ht="21.95" hidden="1" customHeight="1" spans="4:9">
      <c r="D894" s="43" t="s">
        <v>757</v>
      </c>
      <c r="G894" s="21"/>
      <c r="H894" s="21"/>
      <c r="I894" s="27" t="e">
        <f t="shared" si="14"/>
        <v>#DIV/0!</v>
      </c>
    </row>
    <row r="895" ht="21.95" hidden="1" customHeight="1" spans="4:9">
      <c r="D895" s="43" t="s">
        <v>758</v>
      </c>
      <c r="G895" s="21"/>
      <c r="H895" s="21"/>
      <c r="I895" s="27" t="e">
        <f t="shared" si="14"/>
        <v>#DIV/0!</v>
      </c>
    </row>
    <row r="896" ht="21.95" hidden="1" customHeight="1" spans="4:9">
      <c r="D896" s="43" t="s">
        <v>759</v>
      </c>
      <c r="G896" s="21"/>
      <c r="H896" s="21"/>
      <c r="I896" s="27" t="e">
        <f t="shared" si="14"/>
        <v>#DIV/0!</v>
      </c>
    </row>
    <row r="897" ht="21.95" hidden="1" customHeight="1" spans="4:9">
      <c r="D897" s="43" t="s">
        <v>760</v>
      </c>
      <c r="G897" s="21"/>
      <c r="H897" s="21"/>
      <c r="I897" s="27" t="e">
        <f t="shared" si="14"/>
        <v>#DIV/0!</v>
      </c>
    </row>
    <row r="898" ht="21.95" hidden="1" customHeight="1" spans="4:9">
      <c r="D898" s="43" t="s">
        <v>761</v>
      </c>
      <c r="G898" s="21">
        <v>21909</v>
      </c>
      <c r="H898" s="21">
        <f>8800+15352</f>
        <v>24152</v>
      </c>
      <c r="I898" s="27">
        <f t="shared" si="14"/>
        <v>10.2378018166051</v>
      </c>
    </row>
    <row r="899" ht="21.95" hidden="1" customHeight="1" spans="4:9">
      <c r="D899" s="43" t="s">
        <v>762</v>
      </c>
      <c r="G899" s="21">
        <f>SUM(G900:G904)</f>
        <v>1465</v>
      </c>
      <c r="H899" s="21">
        <f>SUM(H900:H904)</f>
        <v>105</v>
      </c>
      <c r="I899" s="27">
        <f t="shared" si="14"/>
        <v>-92.8327645051195</v>
      </c>
    </row>
    <row r="900" ht="21.95" hidden="1" customHeight="1" spans="4:9">
      <c r="D900" s="43" t="s">
        <v>763</v>
      </c>
      <c r="G900" s="21">
        <v>105</v>
      </c>
      <c r="H900" s="21">
        <v>105</v>
      </c>
      <c r="I900" s="27">
        <f t="shared" si="14"/>
        <v>0</v>
      </c>
    </row>
    <row r="901" ht="21.95" hidden="1" customHeight="1" spans="4:9">
      <c r="D901" s="43" t="s">
        <v>764</v>
      </c>
      <c r="G901" s="21"/>
      <c r="H901" s="21"/>
      <c r="I901" s="27" t="e">
        <f t="shared" si="14"/>
        <v>#DIV/0!</v>
      </c>
    </row>
    <row r="902" ht="21.95" hidden="1" customHeight="1" spans="4:9">
      <c r="D902" s="43" t="s">
        <v>765</v>
      </c>
      <c r="G902" s="21"/>
      <c r="H902" s="21"/>
      <c r="I902" s="27" t="e">
        <f t="shared" si="14"/>
        <v>#DIV/0!</v>
      </c>
    </row>
    <row r="903" ht="21.95" hidden="1" customHeight="1" spans="4:9">
      <c r="D903" s="43" t="s">
        <v>766</v>
      </c>
      <c r="G903" s="21"/>
      <c r="H903" s="21"/>
      <c r="I903" s="27" t="e">
        <f t="shared" si="14"/>
        <v>#DIV/0!</v>
      </c>
    </row>
    <row r="904" ht="21.95" hidden="1" customHeight="1" spans="4:9">
      <c r="D904" s="43" t="s">
        <v>767</v>
      </c>
      <c r="G904" s="21">
        <v>1360</v>
      </c>
      <c r="H904" s="21"/>
      <c r="I904" s="27">
        <f t="shared" si="14"/>
        <v>-100</v>
      </c>
    </row>
    <row r="905" ht="21.95" hidden="1" customHeight="1" spans="4:9">
      <c r="D905" s="43" t="s">
        <v>768</v>
      </c>
      <c r="G905" s="21">
        <f>SUM(G906:G911)</f>
        <v>8686</v>
      </c>
      <c r="H905" s="21">
        <f>SUM(H906:H911)</f>
        <v>6450</v>
      </c>
      <c r="I905" s="27">
        <f t="shared" si="14"/>
        <v>-25.7425742574257</v>
      </c>
    </row>
    <row r="906" ht="21.95" hidden="1" customHeight="1" spans="4:9">
      <c r="D906" s="43" t="s">
        <v>769</v>
      </c>
      <c r="G906" s="21">
        <v>2297</v>
      </c>
      <c r="H906" s="21"/>
      <c r="I906" s="27">
        <f t="shared" si="14"/>
        <v>-100</v>
      </c>
    </row>
    <row r="907" ht="21.95" hidden="1" customHeight="1" spans="4:9">
      <c r="D907" s="43" t="s">
        <v>770</v>
      </c>
      <c r="G907" s="21"/>
      <c r="H907" s="21"/>
      <c r="I907" s="27" t="e">
        <f t="shared" si="14"/>
        <v>#DIV/0!</v>
      </c>
    </row>
    <row r="908" ht="21.95" hidden="1" customHeight="1" spans="4:9">
      <c r="D908" s="43" t="s">
        <v>771</v>
      </c>
      <c r="G908" s="21">
        <v>6389</v>
      </c>
      <c r="H908" s="21">
        <f>6400+50</f>
        <v>6450</v>
      </c>
      <c r="I908" s="27">
        <f t="shared" si="14"/>
        <v>0.954766004069496</v>
      </c>
    </row>
    <row r="909" ht="21.95" hidden="1" customHeight="1" spans="4:9">
      <c r="D909" s="43" t="s">
        <v>772</v>
      </c>
      <c r="G909" s="21"/>
      <c r="H909" s="21"/>
      <c r="I909" s="27" t="e">
        <f t="shared" si="14"/>
        <v>#DIV/0!</v>
      </c>
    </row>
    <row r="910" ht="21.95" hidden="1" customHeight="1" spans="4:9">
      <c r="D910" s="43" t="s">
        <v>773</v>
      </c>
      <c r="G910" s="21"/>
      <c r="H910" s="21"/>
      <c r="I910" s="27" t="e">
        <f t="shared" si="14"/>
        <v>#DIV/0!</v>
      </c>
    </row>
    <row r="911" ht="21.95" hidden="1" customHeight="1" spans="4:9">
      <c r="D911" s="43" t="s">
        <v>774</v>
      </c>
      <c r="G911" s="21"/>
      <c r="H911" s="21"/>
      <c r="I911" s="27" t="e">
        <f t="shared" si="14"/>
        <v>#DIV/0!</v>
      </c>
    </row>
    <row r="912" ht="21.95" hidden="1" customHeight="1" spans="4:9">
      <c r="D912" s="43" t="s">
        <v>775</v>
      </c>
      <c r="G912" s="21">
        <f>SUM(G913:G918)</f>
        <v>1246</v>
      </c>
      <c r="H912" s="21">
        <f>SUM(H913:H918)</f>
        <v>2569</v>
      </c>
      <c r="I912" s="27">
        <f t="shared" si="14"/>
        <v>106.179775280899</v>
      </c>
    </row>
    <row r="913" ht="21.95" hidden="1" customHeight="1" spans="4:9">
      <c r="D913" s="43" t="s">
        <v>776</v>
      </c>
      <c r="G913" s="21"/>
      <c r="H913" s="21"/>
      <c r="I913" s="27"/>
    </row>
    <row r="914" ht="21.95" hidden="1" customHeight="1" spans="4:9">
      <c r="D914" s="43" t="s">
        <v>777</v>
      </c>
      <c r="G914" s="21"/>
      <c r="H914" s="21">
        <v>913</v>
      </c>
      <c r="I914" s="27"/>
    </row>
    <row r="915" ht="21.95" hidden="1" customHeight="1" spans="4:9">
      <c r="D915" s="43" t="s">
        <v>778</v>
      </c>
      <c r="G915" s="21">
        <v>482</v>
      </c>
      <c r="H915" s="21">
        <v>636</v>
      </c>
      <c r="I915" s="27">
        <f t="shared" si="14"/>
        <v>31.9502074688797</v>
      </c>
    </row>
    <row r="916" ht="21.95" hidden="1" customHeight="1" spans="4:9">
      <c r="D916" s="43" t="s">
        <v>779</v>
      </c>
      <c r="G916" s="21">
        <v>764</v>
      </c>
      <c r="H916" s="21"/>
      <c r="I916" s="27">
        <f t="shared" si="14"/>
        <v>-100</v>
      </c>
    </row>
    <row r="917" ht="21.95" hidden="1" customHeight="1" spans="4:9">
      <c r="D917" s="43" t="s">
        <v>780</v>
      </c>
      <c r="G917" s="21"/>
      <c r="H917" s="21"/>
      <c r="I917" s="27"/>
    </row>
    <row r="918" ht="21.95" hidden="1" customHeight="1" spans="4:9">
      <c r="D918" s="43" t="s">
        <v>781</v>
      </c>
      <c r="G918" s="21"/>
      <c r="H918" s="21">
        <v>1020</v>
      </c>
      <c r="I918" s="27"/>
    </row>
    <row r="919" ht="21.95" hidden="1" customHeight="1" spans="4:9">
      <c r="D919" s="43" t="s">
        <v>782</v>
      </c>
      <c r="G919" s="21"/>
      <c r="H919" s="21"/>
      <c r="I919" s="27"/>
    </row>
    <row r="920" ht="21.95" hidden="1" customHeight="1" spans="4:9">
      <c r="D920" s="43" t="s">
        <v>783</v>
      </c>
      <c r="G920" s="21"/>
      <c r="H920" s="21"/>
      <c r="I920" s="27"/>
    </row>
    <row r="921" ht="21.95" hidden="1" customHeight="1" spans="4:9">
      <c r="D921" s="43" t="s">
        <v>784</v>
      </c>
      <c r="G921" s="21"/>
      <c r="H921" s="21"/>
      <c r="I921" s="27"/>
    </row>
    <row r="922" ht="21.95" hidden="1" customHeight="1" spans="4:9">
      <c r="D922" s="43" t="s">
        <v>785</v>
      </c>
      <c r="G922" s="21"/>
      <c r="H922" s="21">
        <v>3242</v>
      </c>
      <c r="I922" s="27"/>
    </row>
    <row r="923" ht="21.95" hidden="1" customHeight="1" spans="4:9">
      <c r="D923" s="43" t="s">
        <v>786</v>
      </c>
      <c r="G923" s="21"/>
      <c r="H923" s="21"/>
      <c r="I923" s="27"/>
    </row>
    <row r="924" ht="21.95" hidden="1" customHeight="1" spans="4:9">
      <c r="D924" s="43" t="s">
        <v>787</v>
      </c>
      <c r="G924" s="21"/>
      <c r="H924" s="21">
        <v>3242</v>
      </c>
      <c r="I924" s="27"/>
    </row>
    <row r="925" ht="21.95" customHeight="1" spans="4:9">
      <c r="D925" s="42" t="s">
        <v>788</v>
      </c>
      <c r="G925" s="16">
        <f>G926+G949+G959+G969+G974+G981+G986</f>
        <v>1211</v>
      </c>
      <c r="H925" s="16">
        <f>H926+H949+H959+H969+H974+H981+H986</f>
        <v>5267</v>
      </c>
      <c r="I925" s="27">
        <f t="shared" si="14"/>
        <v>334.929810074319</v>
      </c>
    </row>
    <row r="926" ht="21.95" hidden="1" customHeight="1" spans="4:9">
      <c r="D926" s="43" t="s">
        <v>789</v>
      </c>
      <c r="G926" s="21">
        <f>SUM(G927:G948)</f>
        <v>520</v>
      </c>
      <c r="H926" s="21">
        <f>SUM(H927:H948)</f>
        <v>520</v>
      </c>
      <c r="I926" s="27">
        <f t="shared" si="14"/>
        <v>0</v>
      </c>
    </row>
    <row r="927" ht="21.95" hidden="1" customHeight="1" spans="4:9">
      <c r="D927" s="43" t="s">
        <v>662</v>
      </c>
      <c r="G927" s="21">
        <v>270</v>
      </c>
      <c r="H927" s="21">
        <v>270</v>
      </c>
      <c r="I927" s="27">
        <f t="shared" si="14"/>
        <v>0</v>
      </c>
    </row>
    <row r="928" ht="21.95" hidden="1" customHeight="1" spans="4:9">
      <c r="D928" s="43" t="s">
        <v>663</v>
      </c>
      <c r="G928" s="21"/>
      <c r="H928" s="21"/>
      <c r="I928" s="27" t="e">
        <f t="shared" si="14"/>
        <v>#DIV/0!</v>
      </c>
    </row>
    <row r="929" ht="21.95" hidden="1" customHeight="1" spans="4:9">
      <c r="D929" s="43" t="s">
        <v>664</v>
      </c>
      <c r="G929" s="21"/>
      <c r="H929" s="21"/>
      <c r="I929" s="27" t="e">
        <f t="shared" si="14"/>
        <v>#DIV/0!</v>
      </c>
    </row>
    <row r="930" ht="21.95" hidden="1" customHeight="1" spans="4:9">
      <c r="D930" s="43" t="s">
        <v>790</v>
      </c>
      <c r="G930" s="21"/>
      <c r="H930" s="21"/>
      <c r="I930" s="27" t="e">
        <f t="shared" si="14"/>
        <v>#DIV/0!</v>
      </c>
    </row>
    <row r="931" ht="21.95" hidden="1" customHeight="1" spans="4:9">
      <c r="D931" s="43" t="s">
        <v>791</v>
      </c>
      <c r="G931" s="21"/>
      <c r="H931" s="21"/>
      <c r="I931" s="27" t="e">
        <f t="shared" si="14"/>
        <v>#DIV/0!</v>
      </c>
    </row>
    <row r="932" ht="21.95" hidden="1" customHeight="1" spans="4:9">
      <c r="D932" s="43" t="s">
        <v>792</v>
      </c>
      <c r="G932" s="21"/>
      <c r="H932" s="21"/>
      <c r="I932" s="27" t="e">
        <f t="shared" si="14"/>
        <v>#DIV/0!</v>
      </c>
    </row>
    <row r="933" ht="21.95" hidden="1" customHeight="1" spans="4:9">
      <c r="D933" s="43" t="s">
        <v>793</v>
      </c>
      <c r="G933" s="21"/>
      <c r="H933" s="21"/>
      <c r="I933" s="27" t="e">
        <f t="shared" si="14"/>
        <v>#DIV/0!</v>
      </c>
    </row>
    <row r="934" ht="21.95" hidden="1" customHeight="1" spans="4:9">
      <c r="D934" s="43" t="s">
        <v>794</v>
      </c>
      <c r="G934" s="21"/>
      <c r="H934" s="21"/>
      <c r="I934" s="27" t="e">
        <f t="shared" si="14"/>
        <v>#DIV/0!</v>
      </c>
    </row>
    <row r="935" ht="21.95" hidden="1" customHeight="1" spans="4:9">
      <c r="D935" s="43" t="s">
        <v>795</v>
      </c>
      <c r="G935" s="21"/>
      <c r="H935" s="21"/>
      <c r="I935" s="27" t="e">
        <f t="shared" si="14"/>
        <v>#DIV/0!</v>
      </c>
    </row>
    <row r="936" ht="21.95" hidden="1" customHeight="1" spans="4:9">
      <c r="D936" s="43" t="s">
        <v>796</v>
      </c>
      <c r="G936" s="21"/>
      <c r="H936" s="21"/>
      <c r="I936" s="27" t="e">
        <f t="shared" si="14"/>
        <v>#DIV/0!</v>
      </c>
    </row>
    <row r="937" ht="21.95" hidden="1" customHeight="1" spans="4:9">
      <c r="D937" s="43" t="s">
        <v>797</v>
      </c>
      <c r="G937" s="21"/>
      <c r="H937" s="21"/>
      <c r="I937" s="27" t="e">
        <f t="shared" si="14"/>
        <v>#DIV/0!</v>
      </c>
    </row>
    <row r="938" ht="21.95" hidden="1" customHeight="1" spans="4:9">
      <c r="D938" s="43" t="s">
        <v>798</v>
      </c>
      <c r="G938" s="21"/>
      <c r="H938" s="21"/>
      <c r="I938" s="27" t="e">
        <f t="shared" si="14"/>
        <v>#DIV/0!</v>
      </c>
    </row>
    <row r="939" ht="21.95" hidden="1" customHeight="1" spans="4:9">
      <c r="D939" s="43" t="s">
        <v>799</v>
      </c>
      <c r="G939" s="21"/>
      <c r="H939" s="21"/>
      <c r="I939" s="27" t="e">
        <f t="shared" si="14"/>
        <v>#DIV/0!</v>
      </c>
    </row>
    <row r="940" ht="21.95" hidden="1" customHeight="1" spans="4:9">
      <c r="D940" s="43" t="s">
        <v>800</v>
      </c>
      <c r="G940" s="21"/>
      <c r="H940" s="21"/>
      <c r="I940" s="27" t="e">
        <f t="shared" si="14"/>
        <v>#DIV/0!</v>
      </c>
    </row>
    <row r="941" ht="21.95" hidden="1" customHeight="1" spans="4:9">
      <c r="D941" s="43" t="s">
        <v>801</v>
      </c>
      <c r="G941" s="21"/>
      <c r="H941" s="21"/>
      <c r="I941" s="27" t="e">
        <f t="shared" si="14"/>
        <v>#DIV/0!</v>
      </c>
    </row>
    <row r="942" ht="21.95" hidden="1" customHeight="1" spans="4:9">
      <c r="D942" s="43" t="s">
        <v>802</v>
      </c>
      <c r="G942" s="21"/>
      <c r="H942" s="21"/>
      <c r="I942" s="27" t="e">
        <f t="shared" si="14"/>
        <v>#DIV/0!</v>
      </c>
    </row>
    <row r="943" ht="21.95" hidden="1" customHeight="1" spans="4:9">
      <c r="D943" s="43" t="s">
        <v>803</v>
      </c>
      <c r="G943" s="21"/>
      <c r="H943" s="21"/>
      <c r="I943" s="27" t="e">
        <f t="shared" si="14"/>
        <v>#DIV/0!</v>
      </c>
    </row>
    <row r="944" ht="21.95" hidden="1" customHeight="1" spans="4:9">
      <c r="D944" s="43" t="s">
        <v>804</v>
      </c>
      <c r="G944" s="21"/>
      <c r="H944" s="21"/>
      <c r="I944" s="27" t="e">
        <f t="shared" si="14"/>
        <v>#DIV/0!</v>
      </c>
    </row>
    <row r="945" ht="21.95" hidden="1" customHeight="1" spans="4:9">
      <c r="D945" s="43" t="s">
        <v>805</v>
      </c>
      <c r="G945" s="21"/>
      <c r="H945" s="21"/>
      <c r="I945" s="27" t="e">
        <f t="shared" si="14"/>
        <v>#DIV/0!</v>
      </c>
    </row>
    <row r="946" ht="21.95" hidden="1" customHeight="1" spans="4:9">
      <c r="D946" s="43" t="s">
        <v>806</v>
      </c>
      <c r="G946" s="21"/>
      <c r="H946" s="21"/>
      <c r="I946" s="27" t="e">
        <f t="shared" ref="I946:I1009" si="15">(H946/G946-1)*100</f>
        <v>#DIV/0!</v>
      </c>
    </row>
    <row r="947" ht="21.95" hidden="1" customHeight="1" spans="4:9">
      <c r="D947" s="43" t="s">
        <v>807</v>
      </c>
      <c r="G947" s="21"/>
      <c r="H947" s="21"/>
      <c r="I947" s="27" t="e">
        <f t="shared" si="15"/>
        <v>#DIV/0!</v>
      </c>
    </row>
    <row r="948" ht="21.95" hidden="1" customHeight="1" spans="4:9">
      <c r="D948" s="43" t="s">
        <v>808</v>
      </c>
      <c r="G948" s="21">
        <v>250</v>
      </c>
      <c r="H948" s="21">
        <v>250</v>
      </c>
      <c r="I948" s="27">
        <f t="shared" si="15"/>
        <v>0</v>
      </c>
    </row>
    <row r="949" ht="21.95" hidden="1" customHeight="1" spans="4:9">
      <c r="D949" s="43" t="s">
        <v>809</v>
      </c>
      <c r="G949" s="21">
        <f>SUM(G950:G958)</f>
        <v>0</v>
      </c>
      <c r="H949" s="21">
        <f>SUM(H950:H958)</f>
        <v>0</v>
      </c>
      <c r="I949" s="27" t="e">
        <f t="shared" si="15"/>
        <v>#DIV/0!</v>
      </c>
    </row>
    <row r="950" ht="21.95" hidden="1" customHeight="1" spans="4:9">
      <c r="D950" s="43" t="s">
        <v>662</v>
      </c>
      <c r="G950" s="21"/>
      <c r="H950" s="21"/>
      <c r="I950" s="27" t="e">
        <f t="shared" si="15"/>
        <v>#DIV/0!</v>
      </c>
    </row>
    <row r="951" ht="21.95" hidden="1" customHeight="1" spans="4:9">
      <c r="D951" s="43" t="s">
        <v>663</v>
      </c>
      <c r="G951" s="21"/>
      <c r="H951" s="21"/>
      <c r="I951" s="27" t="e">
        <f t="shared" si="15"/>
        <v>#DIV/0!</v>
      </c>
    </row>
    <row r="952" ht="21.95" hidden="1" customHeight="1" spans="4:9">
      <c r="D952" s="43" t="s">
        <v>664</v>
      </c>
      <c r="G952" s="21"/>
      <c r="H952" s="21"/>
      <c r="I952" s="27" t="e">
        <f t="shared" si="15"/>
        <v>#DIV/0!</v>
      </c>
    </row>
    <row r="953" ht="21.95" hidden="1" customHeight="1" spans="4:9">
      <c r="D953" s="43" t="s">
        <v>810</v>
      </c>
      <c r="G953" s="21"/>
      <c r="H953" s="21"/>
      <c r="I953" s="27" t="e">
        <f t="shared" si="15"/>
        <v>#DIV/0!</v>
      </c>
    </row>
    <row r="954" ht="21.95" hidden="1" customHeight="1" spans="4:9">
      <c r="D954" s="43" t="s">
        <v>811</v>
      </c>
      <c r="G954" s="21"/>
      <c r="H954" s="21"/>
      <c r="I954" s="27" t="e">
        <f t="shared" si="15"/>
        <v>#DIV/0!</v>
      </c>
    </row>
    <row r="955" ht="21.95" hidden="1" customHeight="1" spans="4:9">
      <c r="D955" s="43" t="s">
        <v>812</v>
      </c>
      <c r="G955" s="21"/>
      <c r="H955" s="21"/>
      <c r="I955" s="27" t="e">
        <f t="shared" si="15"/>
        <v>#DIV/0!</v>
      </c>
    </row>
    <row r="956" ht="21.95" hidden="1" customHeight="1" spans="4:9">
      <c r="D956" s="43" t="s">
        <v>813</v>
      </c>
      <c r="G956" s="21"/>
      <c r="H956" s="21"/>
      <c r="I956" s="27" t="e">
        <f t="shared" si="15"/>
        <v>#DIV/0!</v>
      </c>
    </row>
    <row r="957" ht="21.95" hidden="1" customHeight="1" spans="4:9">
      <c r="D957" s="43" t="s">
        <v>814</v>
      </c>
      <c r="G957" s="21"/>
      <c r="H957" s="21"/>
      <c r="I957" s="27" t="e">
        <f t="shared" si="15"/>
        <v>#DIV/0!</v>
      </c>
    </row>
    <row r="958" ht="21.95" hidden="1" customHeight="1" spans="4:9">
      <c r="D958" s="43" t="s">
        <v>815</v>
      </c>
      <c r="G958" s="21"/>
      <c r="H958" s="21"/>
      <c r="I958" s="27" t="e">
        <f t="shared" si="15"/>
        <v>#DIV/0!</v>
      </c>
    </row>
    <row r="959" ht="21.95" hidden="1" customHeight="1" spans="4:9">
      <c r="D959" s="43" t="s">
        <v>816</v>
      </c>
      <c r="G959" s="21">
        <f>SUM(G960:G968)</f>
        <v>0</v>
      </c>
      <c r="H959" s="21">
        <f>SUM(H960:H968)</f>
        <v>0</v>
      </c>
      <c r="I959" s="27" t="e">
        <f t="shared" si="15"/>
        <v>#DIV/0!</v>
      </c>
    </row>
    <row r="960" ht="21.95" hidden="1" customHeight="1" spans="4:9">
      <c r="D960" s="43" t="s">
        <v>662</v>
      </c>
      <c r="G960" s="21"/>
      <c r="H960" s="21"/>
      <c r="I960" s="27" t="e">
        <f t="shared" si="15"/>
        <v>#DIV/0!</v>
      </c>
    </row>
    <row r="961" ht="21.95" hidden="1" customHeight="1" spans="4:9">
      <c r="D961" s="43" t="s">
        <v>663</v>
      </c>
      <c r="G961" s="21"/>
      <c r="H961" s="21"/>
      <c r="I961" s="27" t="e">
        <f t="shared" si="15"/>
        <v>#DIV/0!</v>
      </c>
    </row>
    <row r="962" ht="21.95" hidden="1" customHeight="1" spans="4:9">
      <c r="D962" s="43" t="s">
        <v>664</v>
      </c>
      <c r="G962" s="21"/>
      <c r="H962" s="21"/>
      <c r="I962" s="27" t="e">
        <f t="shared" si="15"/>
        <v>#DIV/0!</v>
      </c>
    </row>
    <row r="963" ht="21.95" hidden="1" customHeight="1" spans="4:9">
      <c r="D963" s="43" t="s">
        <v>817</v>
      </c>
      <c r="G963" s="21"/>
      <c r="H963" s="21"/>
      <c r="I963" s="27" t="e">
        <f t="shared" si="15"/>
        <v>#DIV/0!</v>
      </c>
    </row>
    <row r="964" ht="21.95" hidden="1" customHeight="1" spans="4:9">
      <c r="D964" s="43" t="s">
        <v>818</v>
      </c>
      <c r="G964" s="21"/>
      <c r="H964" s="21"/>
      <c r="I964" s="27" t="e">
        <f t="shared" si="15"/>
        <v>#DIV/0!</v>
      </c>
    </row>
    <row r="965" ht="21.95" hidden="1" customHeight="1" spans="4:9">
      <c r="D965" s="43" t="s">
        <v>819</v>
      </c>
      <c r="G965" s="21"/>
      <c r="H965" s="21"/>
      <c r="I965" s="27" t="e">
        <f t="shared" si="15"/>
        <v>#DIV/0!</v>
      </c>
    </row>
    <row r="966" ht="21.95" hidden="1" customHeight="1" spans="4:9">
      <c r="D966" s="43" t="s">
        <v>820</v>
      </c>
      <c r="G966" s="21"/>
      <c r="H966" s="21"/>
      <c r="I966" s="27" t="e">
        <f t="shared" si="15"/>
        <v>#DIV/0!</v>
      </c>
    </row>
    <row r="967" ht="21.95" hidden="1" customHeight="1" spans="4:9">
      <c r="D967" s="43" t="s">
        <v>821</v>
      </c>
      <c r="G967" s="21"/>
      <c r="H967" s="21"/>
      <c r="I967" s="27" t="e">
        <f t="shared" si="15"/>
        <v>#DIV/0!</v>
      </c>
    </row>
    <row r="968" ht="21.95" hidden="1" customHeight="1" spans="4:9">
      <c r="D968" s="43" t="s">
        <v>822</v>
      </c>
      <c r="G968" s="21"/>
      <c r="H968" s="21"/>
      <c r="I968" s="27" t="e">
        <f t="shared" si="15"/>
        <v>#DIV/0!</v>
      </c>
    </row>
    <row r="969" ht="21.95" hidden="1" customHeight="1" spans="4:9">
      <c r="D969" s="43" t="s">
        <v>823</v>
      </c>
      <c r="G969" s="21">
        <f>SUM(G970:G973)</f>
        <v>411</v>
      </c>
      <c r="H969" s="21">
        <f>SUM(H970:H973)</f>
        <v>1152</v>
      </c>
      <c r="I969" s="27">
        <f t="shared" si="15"/>
        <v>180.29197080292</v>
      </c>
    </row>
    <row r="970" ht="21.95" hidden="1" customHeight="1" spans="4:9">
      <c r="D970" s="43" t="s">
        <v>824</v>
      </c>
      <c r="G970" s="21">
        <v>75</v>
      </c>
      <c r="H970" s="21">
        <v>276</v>
      </c>
      <c r="I970" s="27">
        <f t="shared" si="15"/>
        <v>268</v>
      </c>
    </row>
    <row r="971" ht="21.95" hidden="1" customHeight="1" spans="4:9">
      <c r="D971" s="43" t="s">
        <v>825</v>
      </c>
      <c r="G971" s="21">
        <v>259</v>
      </c>
      <c r="H971" s="21">
        <v>426</v>
      </c>
      <c r="I971" s="27">
        <f t="shared" si="15"/>
        <v>64.4787644787645</v>
      </c>
    </row>
    <row r="972" ht="21.95" hidden="1" customHeight="1" spans="4:9">
      <c r="D972" s="43" t="s">
        <v>826</v>
      </c>
      <c r="G972" s="21">
        <v>77</v>
      </c>
      <c r="H972" s="21"/>
      <c r="I972" s="27">
        <f t="shared" si="15"/>
        <v>-100</v>
      </c>
    </row>
    <row r="973" ht="21.95" hidden="1" customHeight="1" spans="4:9">
      <c r="D973" s="43" t="s">
        <v>827</v>
      </c>
      <c r="G973" s="21"/>
      <c r="H973" s="21">
        <v>450</v>
      </c>
      <c r="I973" s="27"/>
    </row>
    <row r="974" ht="21.95" hidden="1" customHeight="1" spans="4:9">
      <c r="D974" s="43" t="s">
        <v>828</v>
      </c>
      <c r="G974" s="21">
        <f>SUM(G975:G980)</f>
        <v>0</v>
      </c>
      <c r="H974" s="21">
        <f>SUM(H975:H980)</f>
        <v>0</v>
      </c>
      <c r="I974" s="27" t="e">
        <f t="shared" si="15"/>
        <v>#DIV/0!</v>
      </c>
    </row>
    <row r="975" ht="21.95" hidden="1" customHeight="1" spans="4:9">
      <c r="D975" s="43" t="s">
        <v>662</v>
      </c>
      <c r="G975" s="21"/>
      <c r="H975" s="21"/>
      <c r="I975" s="27" t="e">
        <f t="shared" si="15"/>
        <v>#DIV/0!</v>
      </c>
    </row>
    <row r="976" ht="21.95" hidden="1" customHeight="1" spans="4:9">
      <c r="D976" s="43" t="s">
        <v>663</v>
      </c>
      <c r="G976" s="21"/>
      <c r="H976" s="21"/>
      <c r="I976" s="27" t="e">
        <f t="shared" si="15"/>
        <v>#DIV/0!</v>
      </c>
    </row>
    <row r="977" ht="21.95" hidden="1" customHeight="1" spans="4:9">
      <c r="D977" s="43" t="s">
        <v>664</v>
      </c>
      <c r="G977" s="21"/>
      <c r="H977" s="21"/>
      <c r="I977" s="27" t="e">
        <f t="shared" si="15"/>
        <v>#DIV/0!</v>
      </c>
    </row>
    <row r="978" ht="21.95" hidden="1" customHeight="1" spans="4:9">
      <c r="D978" s="43" t="s">
        <v>814</v>
      </c>
      <c r="G978" s="21"/>
      <c r="H978" s="21"/>
      <c r="I978" s="27" t="e">
        <f t="shared" si="15"/>
        <v>#DIV/0!</v>
      </c>
    </row>
    <row r="979" ht="21.95" hidden="1" customHeight="1" spans="4:9">
      <c r="D979" s="43" t="s">
        <v>829</v>
      </c>
      <c r="G979" s="21"/>
      <c r="H979" s="21"/>
      <c r="I979" s="27" t="e">
        <f t="shared" si="15"/>
        <v>#DIV/0!</v>
      </c>
    </row>
    <row r="980" ht="21.95" hidden="1" customHeight="1" spans="4:9">
      <c r="D980" s="43" t="s">
        <v>830</v>
      </c>
      <c r="G980" s="21"/>
      <c r="H980" s="21"/>
      <c r="I980" s="27" t="e">
        <f t="shared" si="15"/>
        <v>#DIV/0!</v>
      </c>
    </row>
    <row r="981" ht="21.95" hidden="1" customHeight="1" spans="4:9">
      <c r="D981" s="43" t="s">
        <v>831</v>
      </c>
      <c r="G981" s="21">
        <f>SUM(G982:G985)</f>
        <v>0</v>
      </c>
      <c r="H981" s="21">
        <f>SUM(H982:H985)</f>
        <v>3595</v>
      </c>
      <c r="I981" s="27"/>
    </row>
    <row r="982" ht="21.95" hidden="1" customHeight="1" spans="4:9">
      <c r="D982" s="43" t="s">
        <v>832</v>
      </c>
      <c r="G982" s="21"/>
      <c r="H982" s="21">
        <v>3595</v>
      </c>
      <c r="I982" s="27"/>
    </row>
    <row r="983" ht="21.95" hidden="1" customHeight="1" spans="4:9">
      <c r="D983" s="43" t="s">
        <v>833</v>
      </c>
      <c r="G983" s="21"/>
      <c r="H983" s="21"/>
      <c r="I983" s="27"/>
    </row>
    <row r="984" ht="21.95" hidden="1" customHeight="1" spans="4:9">
      <c r="D984" s="43" t="s">
        <v>834</v>
      </c>
      <c r="G984" s="21"/>
      <c r="H984" s="21"/>
      <c r="I984" s="27"/>
    </row>
    <row r="985" ht="21.95" hidden="1" customHeight="1" spans="4:9">
      <c r="D985" s="43" t="s">
        <v>835</v>
      </c>
      <c r="G985" s="21"/>
      <c r="H985" s="21"/>
      <c r="I985" s="27"/>
    </row>
    <row r="986" ht="21.95" hidden="1" customHeight="1" spans="4:9">
      <c r="D986" s="43" t="s">
        <v>836</v>
      </c>
      <c r="G986" s="21">
        <f>SUM(G987:G988)</f>
        <v>280</v>
      </c>
      <c r="H986" s="21">
        <f>SUM(H987:H988)</f>
        <v>0</v>
      </c>
      <c r="I986" s="27"/>
    </row>
    <row r="987" ht="21.95" hidden="1" customHeight="1" spans="4:9">
      <c r="D987" s="43" t="s">
        <v>837</v>
      </c>
      <c r="G987" s="21"/>
      <c r="H987" s="21"/>
      <c r="I987" s="27"/>
    </row>
    <row r="988" ht="21.95" hidden="1" customHeight="1" spans="4:9">
      <c r="D988" s="43" t="s">
        <v>838</v>
      </c>
      <c r="G988" s="21">
        <v>280</v>
      </c>
      <c r="H988" s="21"/>
      <c r="I988" s="27">
        <f t="shared" si="15"/>
        <v>-100</v>
      </c>
    </row>
    <row r="989" ht="21.95" customHeight="1" spans="4:9">
      <c r="D989" s="42" t="s">
        <v>839</v>
      </c>
      <c r="G989" s="16">
        <f>G1021+G1042</f>
        <v>550</v>
      </c>
      <c r="H989" s="16">
        <f>H1021+H1042</f>
        <v>550</v>
      </c>
      <c r="I989" s="27">
        <f t="shared" si="15"/>
        <v>0</v>
      </c>
    </row>
    <row r="990" ht="21.95" hidden="1" customHeight="1" spans="4:9">
      <c r="D990" s="43" t="s">
        <v>840</v>
      </c>
      <c r="G990" s="21"/>
      <c r="H990" s="21"/>
      <c r="I990" s="27" t="e">
        <f t="shared" si="15"/>
        <v>#DIV/0!</v>
      </c>
    </row>
    <row r="991" ht="21.95" hidden="1" customHeight="1" spans="4:9">
      <c r="D991" s="43" t="s">
        <v>662</v>
      </c>
      <c r="G991" s="21"/>
      <c r="H991" s="21"/>
      <c r="I991" s="27" t="e">
        <f t="shared" si="15"/>
        <v>#DIV/0!</v>
      </c>
    </row>
    <row r="992" ht="21.95" hidden="1" customHeight="1" spans="4:9">
      <c r="D992" s="43" t="s">
        <v>663</v>
      </c>
      <c r="G992" s="21"/>
      <c r="H992" s="21"/>
      <c r="I992" s="27" t="e">
        <f t="shared" si="15"/>
        <v>#DIV/0!</v>
      </c>
    </row>
    <row r="993" ht="21.95" hidden="1" customHeight="1" spans="4:9">
      <c r="D993" s="43" t="s">
        <v>664</v>
      </c>
      <c r="G993" s="21"/>
      <c r="H993" s="21"/>
      <c r="I993" s="27" t="e">
        <f t="shared" si="15"/>
        <v>#DIV/0!</v>
      </c>
    </row>
    <row r="994" ht="21.95" hidden="1" customHeight="1" spans="4:9">
      <c r="D994" s="43" t="s">
        <v>841</v>
      </c>
      <c r="G994" s="21"/>
      <c r="H994" s="21"/>
      <c r="I994" s="27" t="e">
        <f t="shared" si="15"/>
        <v>#DIV/0!</v>
      </c>
    </row>
    <row r="995" ht="21.95" hidden="1" customHeight="1" spans="4:9">
      <c r="D995" s="43" t="s">
        <v>842</v>
      </c>
      <c r="G995" s="21"/>
      <c r="H995" s="21"/>
      <c r="I995" s="27" t="e">
        <f t="shared" si="15"/>
        <v>#DIV/0!</v>
      </c>
    </row>
    <row r="996" ht="21.95" hidden="1" customHeight="1" spans="4:9">
      <c r="D996" s="43" t="s">
        <v>843</v>
      </c>
      <c r="G996" s="21"/>
      <c r="H996" s="21"/>
      <c r="I996" s="27" t="e">
        <f t="shared" si="15"/>
        <v>#DIV/0!</v>
      </c>
    </row>
    <row r="997" ht="21.95" hidden="1" customHeight="1" spans="4:9">
      <c r="D997" s="43" t="s">
        <v>844</v>
      </c>
      <c r="G997" s="21"/>
      <c r="H997" s="21"/>
      <c r="I997" s="27" t="e">
        <f t="shared" si="15"/>
        <v>#DIV/0!</v>
      </c>
    </row>
    <row r="998" ht="21.95" hidden="1" customHeight="1" spans="4:9">
      <c r="D998" s="43" t="s">
        <v>845</v>
      </c>
      <c r="G998" s="21"/>
      <c r="H998" s="21"/>
      <c r="I998" s="27" t="e">
        <f t="shared" si="15"/>
        <v>#DIV/0!</v>
      </c>
    </row>
    <row r="999" ht="21.95" hidden="1" customHeight="1" spans="4:9">
      <c r="D999" s="43" t="s">
        <v>846</v>
      </c>
      <c r="G999" s="21"/>
      <c r="H999" s="21"/>
      <c r="I999" s="27" t="e">
        <f t="shared" si="15"/>
        <v>#DIV/0!</v>
      </c>
    </row>
    <row r="1000" ht="21.95" hidden="1" customHeight="1" spans="4:9">
      <c r="D1000" s="43" t="s">
        <v>847</v>
      </c>
      <c r="G1000" s="21"/>
      <c r="H1000" s="21"/>
      <c r="I1000" s="27" t="e">
        <f t="shared" si="15"/>
        <v>#DIV/0!</v>
      </c>
    </row>
    <row r="1001" ht="21.95" hidden="1" customHeight="1" spans="4:9">
      <c r="D1001" s="43" t="s">
        <v>662</v>
      </c>
      <c r="G1001" s="21"/>
      <c r="H1001" s="21"/>
      <c r="I1001" s="27" t="e">
        <f t="shared" si="15"/>
        <v>#DIV/0!</v>
      </c>
    </row>
    <row r="1002" ht="21.95" hidden="1" customHeight="1" spans="4:9">
      <c r="D1002" s="43" t="s">
        <v>663</v>
      </c>
      <c r="G1002" s="21"/>
      <c r="H1002" s="21"/>
      <c r="I1002" s="27" t="e">
        <f t="shared" si="15"/>
        <v>#DIV/0!</v>
      </c>
    </row>
    <row r="1003" ht="21.95" hidden="1" customHeight="1" spans="4:9">
      <c r="D1003" s="43" t="s">
        <v>664</v>
      </c>
      <c r="G1003" s="21"/>
      <c r="H1003" s="21"/>
      <c r="I1003" s="27" t="e">
        <f t="shared" si="15"/>
        <v>#DIV/0!</v>
      </c>
    </row>
    <row r="1004" ht="21.95" hidden="1" customHeight="1" spans="4:9">
      <c r="D1004" s="43" t="s">
        <v>848</v>
      </c>
      <c r="G1004" s="21"/>
      <c r="H1004" s="21"/>
      <c r="I1004" s="27" t="e">
        <f t="shared" si="15"/>
        <v>#DIV/0!</v>
      </c>
    </row>
    <row r="1005" ht="21.95" hidden="1" customHeight="1" spans="4:9">
      <c r="D1005" s="43" t="s">
        <v>849</v>
      </c>
      <c r="G1005" s="21"/>
      <c r="H1005" s="21"/>
      <c r="I1005" s="27" t="e">
        <f t="shared" si="15"/>
        <v>#DIV/0!</v>
      </c>
    </row>
    <row r="1006" ht="21.95" hidden="1" customHeight="1" spans="4:9">
      <c r="D1006" s="43" t="s">
        <v>850</v>
      </c>
      <c r="G1006" s="21"/>
      <c r="H1006" s="21"/>
      <c r="I1006" s="27" t="e">
        <f t="shared" si="15"/>
        <v>#DIV/0!</v>
      </c>
    </row>
    <row r="1007" ht="21.95" hidden="1" customHeight="1" spans="4:9">
      <c r="D1007" s="43" t="s">
        <v>851</v>
      </c>
      <c r="G1007" s="21"/>
      <c r="H1007" s="21"/>
      <c r="I1007" s="27" t="e">
        <f t="shared" si="15"/>
        <v>#DIV/0!</v>
      </c>
    </row>
    <row r="1008" ht="21.95" hidden="1" customHeight="1" spans="4:9">
      <c r="D1008" s="43" t="s">
        <v>852</v>
      </c>
      <c r="G1008" s="21"/>
      <c r="H1008" s="21"/>
      <c r="I1008" s="27" t="e">
        <f t="shared" si="15"/>
        <v>#DIV/0!</v>
      </c>
    </row>
    <row r="1009" ht="21.95" hidden="1" customHeight="1" spans="4:9">
      <c r="D1009" s="43" t="s">
        <v>853</v>
      </c>
      <c r="G1009" s="21"/>
      <c r="H1009" s="21"/>
      <c r="I1009" s="27" t="e">
        <f t="shared" si="15"/>
        <v>#DIV/0!</v>
      </c>
    </row>
    <row r="1010" ht="21.95" hidden="1" customHeight="1" spans="4:9">
      <c r="D1010" s="43" t="s">
        <v>854</v>
      </c>
      <c r="G1010" s="21"/>
      <c r="H1010" s="21"/>
      <c r="I1010" s="27" t="e">
        <f t="shared" ref="I1010:I1073" si="16">(H1010/G1010-1)*100</f>
        <v>#DIV/0!</v>
      </c>
    </row>
    <row r="1011" ht="21.95" hidden="1" customHeight="1" spans="4:9">
      <c r="D1011" s="43" t="s">
        <v>855</v>
      </c>
      <c r="G1011" s="21"/>
      <c r="H1011" s="21"/>
      <c r="I1011" s="27" t="e">
        <f t="shared" si="16"/>
        <v>#DIV/0!</v>
      </c>
    </row>
    <row r="1012" ht="21.95" hidden="1" customHeight="1" spans="4:9">
      <c r="D1012" s="43" t="s">
        <v>856</v>
      </c>
      <c r="G1012" s="21"/>
      <c r="H1012" s="21"/>
      <c r="I1012" s="27" t="e">
        <f t="shared" si="16"/>
        <v>#DIV/0!</v>
      </c>
    </row>
    <row r="1013" ht="21.95" hidden="1" customHeight="1" spans="4:9">
      <c r="D1013" s="43" t="s">
        <v>857</v>
      </c>
      <c r="G1013" s="21"/>
      <c r="H1013" s="21"/>
      <c r="I1013" s="27" t="e">
        <f t="shared" si="16"/>
        <v>#DIV/0!</v>
      </c>
    </row>
    <row r="1014" ht="21.95" hidden="1" customHeight="1" spans="4:9">
      <c r="D1014" s="43" t="s">
        <v>858</v>
      </c>
      <c r="G1014" s="21"/>
      <c r="H1014" s="21"/>
      <c r="I1014" s="27" t="e">
        <f t="shared" si="16"/>
        <v>#DIV/0!</v>
      </c>
    </row>
    <row r="1015" ht="21.95" hidden="1" customHeight="1" spans="4:9">
      <c r="D1015" s="43" t="s">
        <v>859</v>
      </c>
      <c r="G1015" s="21"/>
      <c r="H1015" s="21"/>
      <c r="I1015" s="27" t="e">
        <f t="shared" si="16"/>
        <v>#DIV/0!</v>
      </c>
    </row>
    <row r="1016" ht="21.95" hidden="1" customHeight="1" spans="4:9">
      <c r="D1016" s="43" t="s">
        <v>860</v>
      </c>
      <c r="G1016" s="21"/>
      <c r="H1016" s="21"/>
      <c r="I1016" s="27" t="e">
        <f t="shared" si="16"/>
        <v>#DIV/0!</v>
      </c>
    </row>
    <row r="1017" ht="21.95" hidden="1" customHeight="1" spans="4:9">
      <c r="D1017" s="43" t="s">
        <v>662</v>
      </c>
      <c r="G1017" s="21"/>
      <c r="H1017" s="21"/>
      <c r="I1017" s="27" t="e">
        <f t="shared" si="16"/>
        <v>#DIV/0!</v>
      </c>
    </row>
    <row r="1018" ht="21.95" hidden="1" customHeight="1" spans="4:9">
      <c r="D1018" s="43" t="s">
        <v>663</v>
      </c>
      <c r="G1018" s="21"/>
      <c r="H1018" s="21"/>
      <c r="I1018" s="27" t="e">
        <f t="shared" si="16"/>
        <v>#DIV/0!</v>
      </c>
    </row>
    <row r="1019" ht="21.95" hidden="1" customHeight="1" spans="4:9">
      <c r="D1019" s="43" t="s">
        <v>664</v>
      </c>
      <c r="G1019" s="21"/>
      <c r="H1019" s="21"/>
      <c r="I1019" s="27" t="e">
        <f t="shared" si="16"/>
        <v>#DIV/0!</v>
      </c>
    </row>
    <row r="1020" ht="21.95" hidden="1" customHeight="1" spans="4:9">
      <c r="D1020" s="43" t="s">
        <v>861</v>
      </c>
      <c r="G1020" s="21"/>
      <c r="H1020" s="21"/>
      <c r="I1020" s="27" t="e">
        <f t="shared" si="16"/>
        <v>#DIV/0!</v>
      </c>
    </row>
    <row r="1021" ht="21.95" hidden="1" customHeight="1" spans="4:9">
      <c r="D1021" s="43" t="s">
        <v>862</v>
      </c>
      <c r="G1021" s="21">
        <f>SUM(G1022:G1034)</f>
        <v>410</v>
      </c>
      <c r="H1021" s="21">
        <f>SUM(H1022:H1034)</f>
        <v>410</v>
      </c>
      <c r="I1021" s="27">
        <f t="shared" si="16"/>
        <v>0</v>
      </c>
    </row>
    <row r="1022" ht="21.95" hidden="1" customHeight="1" spans="4:9">
      <c r="D1022" s="43" t="s">
        <v>662</v>
      </c>
      <c r="G1022" s="21">
        <v>300</v>
      </c>
      <c r="H1022" s="21">
        <v>300</v>
      </c>
      <c r="I1022" s="27">
        <f t="shared" si="16"/>
        <v>0</v>
      </c>
    </row>
    <row r="1023" ht="21.95" hidden="1" customHeight="1" spans="4:9">
      <c r="D1023" s="43" t="s">
        <v>663</v>
      </c>
      <c r="G1023" s="21"/>
      <c r="H1023" s="21"/>
      <c r="I1023" s="27" t="e">
        <f t="shared" si="16"/>
        <v>#DIV/0!</v>
      </c>
    </row>
    <row r="1024" ht="21.95" hidden="1" customHeight="1" spans="4:9">
      <c r="D1024" s="43" t="s">
        <v>664</v>
      </c>
      <c r="G1024" s="21"/>
      <c r="H1024" s="21"/>
      <c r="I1024" s="27" t="e">
        <f t="shared" si="16"/>
        <v>#DIV/0!</v>
      </c>
    </row>
    <row r="1025" ht="21.95" hidden="1" customHeight="1" spans="4:9">
      <c r="D1025" s="43" t="s">
        <v>863</v>
      </c>
      <c r="G1025" s="21"/>
      <c r="H1025" s="21"/>
      <c r="I1025" s="27" t="e">
        <f t="shared" si="16"/>
        <v>#DIV/0!</v>
      </c>
    </row>
    <row r="1026" ht="21.95" hidden="1" customHeight="1" spans="4:9">
      <c r="D1026" s="43" t="s">
        <v>864</v>
      </c>
      <c r="G1026" s="21"/>
      <c r="H1026" s="21"/>
      <c r="I1026" s="27" t="e">
        <f t="shared" si="16"/>
        <v>#DIV/0!</v>
      </c>
    </row>
    <row r="1027" ht="21.95" hidden="1" customHeight="1" spans="4:9">
      <c r="D1027" s="43" t="s">
        <v>865</v>
      </c>
      <c r="G1027" s="21"/>
      <c r="H1027" s="21"/>
      <c r="I1027" s="27" t="e">
        <f t="shared" si="16"/>
        <v>#DIV/0!</v>
      </c>
    </row>
    <row r="1028" ht="21.95" hidden="1" customHeight="1" spans="4:9">
      <c r="D1028" s="43" t="s">
        <v>866</v>
      </c>
      <c r="G1028" s="21"/>
      <c r="H1028" s="21"/>
      <c r="I1028" s="27" t="e">
        <f t="shared" si="16"/>
        <v>#DIV/0!</v>
      </c>
    </row>
    <row r="1029" ht="21.95" hidden="1" customHeight="1" spans="4:9">
      <c r="D1029" s="43" t="s">
        <v>867</v>
      </c>
      <c r="G1029" s="21"/>
      <c r="H1029" s="21"/>
      <c r="I1029" s="27" t="e">
        <f t="shared" si="16"/>
        <v>#DIV/0!</v>
      </c>
    </row>
    <row r="1030" ht="21.95" hidden="1" customHeight="1" spans="4:9">
      <c r="D1030" s="43" t="s">
        <v>868</v>
      </c>
      <c r="G1030" s="21"/>
      <c r="H1030" s="21"/>
      <c r="I1030" s="27" t="e">
        <f t="shared" si="16"/>
        <v>#DIV/0!</v>
      </c>
    </row>
    <row r="1031" ht="21.95" hidden="1" customHeight="1" spans="4:9">
      <c r="D1031" s="43" t="s">
        <v>869</v>
      </c>
      <c r="G1031" s="21"/>
      <c r="H1031" s="21"/>
      <c r="I1031" s="27" t="e">
        <f t="shared" si="16"/>
        <v>#DIV/0!</v>
      </c>
    </row>
    <row r="1032" ht="21.95" hidden="1" customHeight="1" spans="4:9">
      <c r="D1032" s="43" t="s">
        <v>814</v>
      </c>
      <c r="G1032" s="21"/>
      <c r="H1032" s="21"/>
      <c r="I1032" s="27" t="e">
        <f t="shared" si="16"/>
        <v>#DIV/0!</v>
      </c>
    </row>
    <row r="1033" ht="21.95" hidden="1" customHeight="1" spans="4:9">
      <c r="D1033" s="43" t="s">
        <v>870</v>
      </c>
      <c r="G1033" s="21"/>
      <c r="H1033" s="21"/>
      <c r="I1033" s="27" t="e">
        <f t="shared" si="16"/>
        <v>#DIV/0!</v>
      </c>
    </row>
    <row r="1034" ht="21.95" hidden="1" customHeight="1" spans="4:9">
      <c r="D1034" s="43" t="s">
        <v>871</v>
      </c>
      <c r="G1034" s="21">
        <v>110</v>
      </c>
      <c r="H1034" s="21">
        <v>110</v>
      </c>
      <c r="I1034" s="27">
        <f t="shared" si="16"/>
        <v>0</v>
      </c>
    </row>
    <row r="1035" ht="21.95" hidden="1" customHeight="1" spans="4:9">
      <c r="D1035" s="43" t="s">
        <v>872</v>
      </c>
      <c r="G1035" s="21"/>
      <c r="H1035" s="21"/>
      <c r="I1035" s="27" t="e">
        <f t="shared" si="16"/>
        <v>#DIV/0!</v>
      </c>
    </row>
    <row r="1036" ht="21.95" hidden="1" customHeight="1" spans="4:9">
      <c r="D1036" s="43" t="s">
        <v>662</v>
      </c>
      <c r="G1036" s="21"/>
      <c r="H1036" s="21"/>
      <c r="I1036" s="27" t="e">
        <f t="shared" si="16"/>
        <v>#DIV/0!</v>
      </c>
    </row>
    <row r="1037" ht="21.95" hidden="1" customHeight="1" spans="4:9">
      <c r="D1037" s="43" t="s">
        <v>663</v>
      </c>
      <c r="G1037" s="21"/>
      <c r="H1037" s="21"/>
      <c r="I1037" s="27" t="e">
        <f t="shared" si="16"/>
        <v>#DIV/0!</v>
      </c>
    </row>
    <row r="1038" ht="21.95" hidden="1" customHeight="1" spans="4:9">
      <c r="D1038" s="43" t="s">
        <v>664</v>
      </c>
      <c r="G1038" s="21"/>
      <c r="H1038" s="21"/>
      <c r="I1038" s="27" t="e">
        <f t="shared" si="16"/>
        <v>#DIV/0!</v>
      </c>
    </row>
    <row r="1039" ht="21.95" hidden="1" customHeight="1" spans="4:9">
      <c r="D1039" s="43" t="s">
        <v>873</v>
      </c>
      <c r="G1039" s="21"/>
      <c r="H1039" s="21"/>
      <c r="I1039" s="27" t="e">
        <f t="shared" si="16"/>
        <v>#DIV/0!</v>
      </c>
    </row>
    <row r="1040" ht="21.95" hidden="1" customHeight="1" spans="4:9">
      <c r="D1040" s="42" t="s">
        <v>874</v>
      </c>
      <c r="G1040" s="21"/>
      <c r="H1040" s="21"/>
      <c r="I1040" s="27" t="e">
        <f t="shared" si="16"/>
        <v>#DIV/0!</v>
      </c>
    </row>
    <row r="1041" ht="21.95" hidden="1" customHeight="1" spans="4:9">
      <c r="D1041" s="43" t="s">
        <v>875</v>
      </c>
      <c r="G1041" s="21"/>
      <c r="H1041" s="21"/>
      <c r="I1041" s="27" t="e">
        <f t="shared" si="16"/>
        <v>#DIV/0!</v>
      </c>
    </row>
    <row r="1042" ht="21.95" hidden="1" customHeight="1" spans="4:9">
      <c r="D1042" s="43" t="s">
        <v>876</v>
      </c>
      <c r="G1042" s="21">
        <v>140</v>
      </c>
      <c r="H1042" s="21">
        <v>140</v>
      </c>
      <c r="I1042" s="27">
        <f t="shared" si="16"/>
        <v>0</v>
      </c>
    </row>
    <row r="1043" ht="21.95" hidden="1" customHeight="1" spans="4:9">
      <c r="D1043" s="43" t="s">
        <v>662</v>
      </c>
      <c r="G1043" s="21">
        <v>140</v>
      </c>
      <c r="H1043" s="21">
        <v>140</v>
      </c>
      <c r="I1043" s="27">
        <f t="shared" si="16"/>
        <v>0</v>
      </c>
    </row>
    <row r="1044" ht="21.95" hidden="1" customHeight="1" spans="4:9">
      <c r="D1044" s="43" t="s">
        <v>663</v>
      </c>
      <c r="G1044" s="21"/>
      <c r="H1044" s="21"/>
      <c r="I1044" s="27" t="e">
        <f t="shared" si="16"/>
        <v>#DIV/0!</v>
      </c>
    </row>
    <row r="1045" ht="21.95" hidden="1" customHeight="1" spans="4:9">
      <c r="D1045" s="43" t="s">
        <v>664</v>
      </c>
      <c r="G1045" s="21"/>
      <c r="H1045" s="21"/>
      <c r="I1045" s="27" t="e">
        <f t="shared" si="16"/>
        <v>#DIV/0!</v>
      </c>
    </row>
    <row r="1046" ht="21.95" hidden="1" customHeight="1" spans="4:9">
      <c r="D1046" s="43" t="s">
        <v>877</v>
      </c>
      <c r="G1046" s="21"/>
      <c r="H1046" s="21"/>
      <c r="I1046" s="27" t="e">
        <f t="shared" si="16"/>
        <v>#DIV/0!</v>
      </c>
    </row>
    <row r="1047" ht="21.95" hidden="1" customHeight="1" spans="4:9">
      <c r="D1047" s="43" t="s">
        <v>878</v>
      </c>
      <c r="G1047" s="21"/>
      <c r="H1047" s="21"/>
      <c r="I1047" s="27" t="e">
        <f t="shared" si="16"/>
        <v>#DIV/0!</v>
      </c>
    </row>
    <row r="1048" ht="21.95" hidden="1" customHeight="1" spans="4:9">
      <c r="D1048" s="43" t="s">
        <v>879</v>
      </c>
      <c r="G1048" s="21"/>
      <c r="H1048" s="21"/>
      <c r="I1048" s="27" t="e">
        <f t="shared" si="16"/>
        <v>#DIV/0!</v>
      </c>
    </row>
    <row r="1049" ht="21.95" hidden="1" customHeight="1" spans="4:9">
      <c r="D1049" s="43" t="s">
        <v>880</v>
      </c>
      <c r="G1049" s="21"/>
      <c r="H1049" s="21"/>
      <c r="I1049" s="27" t="e">
        <f t="shared" si="16"/>
        <v>#DIV/0!</v>
      </c>
    </row>
    <row r="1050" ht="21.95" hidden="1" customHeight="1" spans="4:9">
      <c r="D1050" s="43" t="s">
        <v>881</v>
      </c>
      <c r="G1050" s="21"/>
      <c r="H1050" s="21"/>
      <c r="I1050" s="27" t="e">
        <f t="shared" si="16"/>
        <v>#DIV/0!</v>
      </c>
    </row>
    <row r="1051" ht="21.95" hidden="1" customHeight="1" spans="4:9">
      <c r="D1051" s="43" t="s">
        <v>882</v>
      </c>
      <c r="G1051" s="21"/>
      <c r="H1051" s="21"/>
      <c r="I1051" s="27" t="e">
        <f t="shared" si="16"/>
        <v>#DIV/0!</v>
      </c>
    </row>
    <row r="1052" ht="21.95" hidden="1" customHeight="1" spans="4:9">
      <c r="D1052" s="43" t="s">
        <v>883</v>
      </c>
      <c r="G1052" s="21"/>
      <c r="H1052" s="21"/>
      <c r="I1052" s="27" t="e">
        <f t="shared" si="16"/>
        <v>#DIV/0!</v>
      </c>
    </row>
    <row r="1053" ht="21.95" hidden="1" customHeight="1" spans="4:9">
      <c r="D1053" s="43" t="s">
        <v>884</v>
      </c>
      <c r="G1053" s="21"/>
      <c r="H1053" s="21"/>
      <c r="I1053" s="27" t="e">
        <f t="shared" si="16"/>
        <v>#DIV/0!</v>
      </c>
    </row>
    <row r="1054" ht="21.95" hidden="1" customHeight="1" spans="4:9">
      <c r="D1054" s="43" t="s">
        <v>885</v>
      </c>
      <c r="G1054" s="21"/>
      <c r="H1054" s="21"/>
      <c r="I1054" s="27" t="e">
        <f t="shared" si="16"/>
        <v>#DIV/0!</v>
      </c>
    </row>
    <row r="1055" ht="21.95" customHeight="1" spans="4:9">
      <c r="D1055" s="43" t="s">
        <v>886</v>
      </c>
      <c r="G1055" s="21">
        <f>SUM(G1056,G1066)</f>
        <v>160</v>
      </c>
      <c r="H1055" s="21">
        <f>SUM(H1056,H1066)</f>
        <v>160</v>
      </c>
      <c r="I1055" s="27">
        <f t="shared" si="16"/>
        <v>0</v>
      </c>
    </row>
    <row r="1056" ht="21.95" hidden="1" customHeight="1" spans="4:9">
      <c r="D1056" s="43" t="s">
        <v>887</v>
      </c>
      <c r="G1056" s="21">
        <v>160</v>
      </c>
      <c r="H1056" s="21">
        <v>160</v>
      </c>
      <c r="I1056" s="27">
        <f t="shared" si="16"/>
        <v>0</v>
      </c>
    </row>
    <row r="1057" ht="21.95" hidden="1" customHeight="1" spans="4:9">
      <c r="D1057" s="43" t="s">
        <v>662</v>
      </c>
      <c r="G1057" s="21"/>
      <c r="H1057" s="21"/>
      <c r="I1057" s="27" t="e">
        <f t="shared" si="16"/>
        <v>#DIV/0!</v>
      </c>
    </row>
    <row r="1058" ht="21.95" hidden="1" customHeight="1" spans="4:9">
      <c r="D1058" s="43" t="s">
        <v>663</v>
      </c>
      <c r="G1058" s="21"/>
      <c r="H1058" s="21"/>
      <c r="I1058" s="27" t="e">
        <f t="shared" si="16"/>
        <v>#DIV/0!</v>
      </c>
    </row>
    <row r="1059" ht="21.95" hidden="1" customHeight="1" spans="4:9">
      <c r="D1059" s="43" t="s">
        <v>664</v>
      </c>
      <c r="G1059" s="21"/>
      <c r="H1059" s="21"/>
      <c r="I1059" s="27" t="e">
        <f t="shared" si="16"/>
        <v>#DIV/0!</v>
      </c>
    </row>
    <row r="1060" ht="21.95" hidden="1" customHeight="1" spans="4:9">
      <c r="D1060" s="43" t="s">
        <v>888</v>
      </c>
      <c r="G1060" s="21"/>
      <c r="H1060" s="21"/>
      <c r="I1060" s="27" t="e">
        <f t="shared" si="16"/>
        <v>#DIV/0!</v>
      </c>
    </row>
    <row r="1061" ht="21.95" hidden="1" customHeight="1" spans="4:9">
      <c r="D1061" s="43" t="s">
        <v>889</v>
      </c>
      <c r="G1061" s="21"/>
      <c r="H1061" s="21"/>
      <c r="I1061" s="27" t="e">
        <f t="shared" si="16"/>
        <v>#DIV/0!</v>
      </c>
    </row>
    <row r="1062" ht="21.95" hidden="1" customHeight="1" spans="4:9">
      <c r="D1062" s="43" t="s">
        <v>890</v>
      </c>
      <c r="G1062" s="21"/>
      <c r="H1062" s="21"/>
      <c r="I1062" s="27" t="e">
        <f t="shared" si="16"/>
        <v>#DIV/0!</v>
      </c>
    </row>
    <row r="1063" ht="21.95" hidden="1" customHeight="1" spans="4:9">
      <c r="D1063" s="43" t="s">
        <v>891</v>
      </c>
      <c r="G1063" s="21"/>
      <c r="H1063" s="21"/>
      <c r="I1063" s="27" t="e">
        <f t="shared" si="16"/>
        <v>#DIV/0!</v>
      </c>
    </row>
    <row r="1064" ht="21.95" hidden="1" customHeight="1" spans="4:9">
      <c r="D1064" s="43" t="s">
        <v>681</v>
      </c>
      <c r="G1064" s="21"/>
      <c r="H1064" s="21"/>
      <c r="I1064" s="27" t="e">
        <f t="shared" si="16"/>
        <v>#DIV/0!</v>
      </c>
    </row>
    <row r="1065" ht="21.95" hidden="1" customHeight="1" spans="4:9">
      <c r="D1065" s="43" t="s">
        <v>892</v>
      </c>
      <c r="G1065" s="21">
        <v>160</v>
      </c>
      <c r="H1065" s="21">
        <v>160</v>
      </c>
      <c r="I1065" s="27">
        <f t="shared" si="16"/>
        <v>0</v>
      </c>
    </row>
    <row r="1066" ht="21.95" hidden="1" customHeight="1" spans="4:9">
      <c r="D1066" s="43" t="s">
        <v>893</v>
      </c>
      <c r="G1066" s="21"/>
      <c r="H1066" s="21"/>
      <c r="I1066" s="27" t="e">
        <f t="shared" si="16"/>
        <v>#DIV/0!</v>
      </c>
    </row>
    <row r="1067" ht="21.95" hidden="1" customHeight="1" spans="4:9">
      <c r="D1067" s="43" t="s">
        <v>662</v>
      </c>
      <c r="G1067" s="21"/>
      <c r="H1067" s="21"/>
      <c r="I1067" s="27" t="e">
        <f t="shared" si="16"/>
        <v>#DIV/0!</v>
      </c>
    </row>
    <row r="1068" ht="21.95" hidden="1" customHeight="1" spans="4:9">
      <c r="D1068" s="43" t="s">
        <v>663</v>
      </c>
      <c r="G1068" s="21"/>
      <c r="H1068" s="21"/>
      <c r="I1068" s="27" t="e">
        <f t="shared" si="16"/>
        <v>#DIV/0!</v>
      </c>
    </row>
    <row r="1069" ht="21.95" hidden="1" customHeight="1" spans="4:9">
      <c r="D1069" s="43" t="s">
        <v>664</v>
      </c>
      <c r="G1069" s="21"/>
      <c r="H1069" s="21"/>
      <c r="I1069" s="27" t="e">
        <f t="shared" si="16"/>
        <v>#DIV/0!</v>
      </c>
    </row>
    <row r="1070" ht="21.95" hidden="1" customHeight="1" spans="4:9">
      <c r="D1070" s="43" t="s">
        <v>894</v>
      </c>
      <c r="G1070" s="21"/>
      <c r="H1070" s="21"/>
      <c r="I1070" s="27" t="e">
        <f t="shared" si="16"/>
        <v>#DIV/0!</v>
      </c>
    </row>
    <row r="1071" ht="21.95" hidden="1" customHeight="1" spans="4:9">
      <c r="D1071" s="43" t="s">
        <v>895</v>
      </c>
      <c r="G1071" s="21"/>
      <c r="H1071" s="21"/>
      <c r="I1071" s="27" t="e">
        <f t="shared" si="16"/>
        <v>#DIV/0!</v>
      </c>
    </row>
    <row r="1072" ht="21.95" hidden="1" customHeight="1" spans="4:9">
      <c r="D1072" s="43" t="s">
        <v>896</v>
      </c>
      <c r="G1072" s="21"/>
      <c r="H1072" s="21"/>
      <c r="I1072" s="27" t="e">
        <f t="shared" si="16"/>
        <v>#DIV/0!</v>
      </c>
    </row>
    <row r="1073" ht="21.95" hidden="1" customHeight="1" spans="4:9">
      <c r="D1073" s="43" t="s">
        <v>897</v>
      </c>
      <c r="G1073" s="21"/>
      <c r="H1073" s="21"/>
      <c r="I1073" s="27" t="e">
        <f t="shared" si="16"/>
        <v>#DIV/0!</v>
      </c>
    </row>
    <row r="1074" ht="21.95" hidden="1" customHeight="1" spans="4:9">
      <c r="D1074" s="43" t="s">
        <v>898</v>
      </c>
      <c r="G1074" s="21"/>
      <c r="H1074" s="21"/>
      <c r="I1074" s="27" t="e">
        <f t="shared" ref="I1074:I1137" si="17">(H1074/G1074-1)*100</f>
        <v>#DIV/0!</v>
      </c>
    </row>
    <row r="1075" ht="21.95" customHeight="1" spans="4:9">
      <c r="D1075" s="43" t="s">
        <v>899</v>
      </c>
      <c r="G1075" s="21"/>
      <c r="H1075" s="21"/>
      <c r="I1075" s="27"/>
    </row>
    <row r="1076" ht="21.95" hidden="1" customHeight="1" spans="4:9">
      <c r="D1076" s="43" t="s">
        <v>900</v>
      </c>
      <c r="G1076" s="21"/>
      <c r="H1076" s="21"/>
      <c r="I1076" s="27"/>
    </row>
    <row r="1077" ht="21.95" hidden="1" customHeight="1" spans="4:9">
      <c r="D1077" s="43" t="s">
        <v>662</v>
      </c>
      <c r="G1077" s="21"/>
      <c r="H1077" s="21"/>
      <c r="I1077" s="27"/>
    </row>
    <row r="1078" ht="21.95" hidden="1" customHeight="1" spans="4:9">
      <c r="D1078" s="43" t="s">
        <v>663</v>
      </c>
      <c r="G1078" s="21"/>
      <c r="H1078" s="21"/>
      <c r="I1078" s="27"/>
    </row>
    <row r="1079" ht="21.95" hidden="1" customHeight="1" spans="4:9">
      <c r="D1079" s="43" t="s">
        <v>664</v>
      </c>
      <c r="G1079" s="21"/>
      <c r="H1079" s="21"/>
      <c r="I1079" s="27"/>
    </row>
    <row r="1080" ht="21.95" hidden="1" customHeight="1" spans="4:9">
      <c r="D1080" s="43" t="s">
        <v>901</v>
      </c>
      <c r="G1080" s="21"/>
      <c r="H1080" s="21"/>
      <c r="I1080" s="27"/>
    </row>
    <row r="1081" ht="21.95" hidden="1" customHeight="1" spans="4:9">
      <c r="D1081" s="43" t="s">
        <v>681</v>
      </c>
      <c r="G1081" s="21"/>
      <c r="H1081" s="21"/>
      <c r="I1081" s="27"/>
    </row>
    <row r="1082" ht="21.95" hidden="1" customHeight="1" spans="4:9">
      <c r="D1082" s="43" t="s">
        <v>902</v>
      </c>
      <c r="G1082" s="21"/>
      <c r="H1082" s="21"/>
      <c r="I1082" s="27"/>
    </row>
    <row r="1083" ht="21.95" hidden="1" customHeight="1" spans="4:9">
      <c r="D1083" s="43" t="s">
        <v>903</v>
      </c>
      <c r="G1083" s="21"/>
      <c r="H1083" s="21"/>
      <c r="I1083" s="27"/>
    </row>
    <row r="1084" ht="21.95" hidden="1" customHeight="1" spans="4:9">
      <c r="D1084" s="43" t="s">
        <v>904</v>
      </c>
      <c r="G1084" s="21"/>
      <c r="H1084" s="21"/>
      <c r="I1084" s="27"/>
    </row>
    <row r="1085" ht="21.95" hidden="1" customHeight="1" spans="4:9">
      <c r="D1085" s="44" t="s">
        <v>905</v>
      </c>
      <c r="G1085" s="21"/>
      <c r="H1085" s="21"/>
      <c r="I1085" s="27"/>
    </row>
    <row r="1086" ht="21.95" hidden="1" customHeight="1" spans="4:9">
      <c r="D1086" s="43" t="s">
        <v>906</v>
      </c>
      <c r="G1086" s="21"/>
      <c r="H1086" s="21"/>
      <c r="I1086" s="27"/>
    </row>
    <row r="1087" ht="21.95" hidden="1" customHeight="1" spans="4:9">
      <c r="D1087" s="43" t="s">
        <v>907</v>
      </c>
      <c r="G1087" s="21"/>
      <c r="H1087" s="21"/>
      <c r="I1087" s="27"/>
    </row>
    <row r="1088" ht="21.95" hidden="1" customHeight="1" spans="4:9">
      <c r="D1088" s="43" t="s">
        <v>908</v>
      </c>
      <c r="G1088" s="21"/>
      <c r="H1088" s="21"/>
      <c r="I1088" s="27"/>
    </row>
    <row r="1089" ht="21.95" hidden="1" customHeight="1" spans="4:9">
      <c r="D1089" s="43" t="s">
        <v>909</v>
      </c>
      <c r="G1089" s="21"/>
      <c r="H1089" s="21"/>
      <c r="I1089" s="27"/>
    </row>
    <row r="1090" ht="21.95" customHeight="1" spans="4:9">
      <c r="D1090" s="43" t="s">
        <v>910</v>
      </c>
      <c r="G1090" s="21"/>
      <c r="H1090" s="21"/>
      <c r="I1090" s="27"/>
    </row>
    <row r="1091" ht="21.95" hidden="1" customHeight="1" spans="4:9">
      <c r="D1091" s="43" t="s">
        <v>911</v>
      </c>
      <c r="G1091" s="21"/>
      <c r="H1091" s="21"/>
      <c r="I1091" s="27" t="e">
        <f t="shared" si="17"/>
        <v>#DIV/0!</v>
      </c>
    </row>
    <row r="1092" ht="21.95" hidden="1" customHeight="1" spans="4:9">
      <c r="D1092" s="43" t="s">
        <v>912</v>
      </c>
      <c r="G1092" s="21"/>
      <c r="H1092" s="21"/>
      <c r="I1092" s="27" t="e">
        <f t="shared" si="17"/>
        <v>#DIV/0!</v>
      </c>
    </row>
    <row r="1093" ht="21.95" hidden="1" customHeight="1" spans="4:9">
      <c r="D1093" s="43" t="s">
        <v>913</v>
      </c>
      <c r="G1093" s="21"/>
      <c r="H1093" s="21"/>
      <c r="I1093" s="27" t="e">
        <f t="shared" si="17"/>
        <v>#DIV/0!</v>
      </c>
    </row>
    <row r="1094" ht="21.95" hidden="1" customHeight="1" spans="4:9">
      <c r="D1094" s="43" t="s">
        <v>914</v>
      </c>
      <c r="G1094" s="21"/>
      <c r="H1094" s="21"/>
      <c r="I1094" s="27" t="e">
        <f t="shared" si="17"/>
        <v>#DIV/0!</v>
      </c>
    </row>
    <row r="1095" ht="21.95" hidden="1" customHeight="1" spans="4:9">
      <c r="D1095" s="43" t="s">
        <v>915</v>
      </c>
      <c r="G1095" s="21"/>
      <c r="H1095" s="21"/>
      <c r="I1095" s="27" t="e">
        <f t="shared" si="17"/>
        <v>#DIV/0!</v>
      </c>
    </row>
    <row r="1096" ht="21.95" hidden="1" customHeight="1" spans="4:9">
      <c r="D1096" s="43" t="s">
        <v>680</v>
      </c>
      <c r="G1096" s="21"/>
      <c r="H1096" s="21"/>
      <c r="I1096" s="27" t="e">
        <f t="shared" si="17"/>
        <v>#DIV/0!</v>
      </c>
    </row>
    <row r="1097" ht="21.95" hidden="1" customHeight="1" spans="4:9">
      <c r="D1097" s="43" t="s">
        <v>916</v>
      </c>
      <c r="G1097" s="21"/>
      <c r="H1097" s="21"/>
      <c r="I1097" s="27" t="e">
        <f t="shared" si="17"/>
        <v>#DIV/0!</v>
      </c>
    </row>
    <row r="1098" ht="21.95" hidden="1" customHeight="1" spans="4:9">
      <c r="D1098" s="43" t="s">
        <v>917</v>
      </c>
      <c r="G1098" s="21"/>
      <c r="H1098" s="21"/>
      <c r="I1098" s="27" t="e">
        <f t="shared" si="17"/>
        <v>#DIV/0!</v>
      </c>
    </row>
    <row r="1099" ht="21.95" hidden="1" customHeight="1" spans="4:9">
      <c r="D1099" s="43" t="s">
        <v>918</v>
      </c>
      <c r="G1099" s="21"/>
      <c r="H1099" s="21"/>
      <c r="I1099" s="27" t="e">
        <f t="shared" si="17"/>
        <v>#DIV/0!</v>
      </c>
    </row>
    <row r="1100" ht="21.95" customHeight="1" spans="4:9">
      <c r="D1100" s="43" t="s">
        <v>919</v>
      </c>
      <c r="G1100" s="21">
        <f>G1101+G1148</f>
        <v>935</v>
      </c>
      <c r="H1100" s="21">
        <f>H1101+H1148</f>
        <v>935</v>
      </c>
      <c r="I1100" s="27">
        <f t="shared" si="17"/>
        <v>0</v>
      </c>
    </row>
    <row r="1101" ht="21.95" hidden="1" customHeight="1" spans="4:9">
      <c r="D1101" s="43" t="s">
        <v>920</v>
      </c>
      <c r="G1101" s="21">
        <f>SUM(G1102:G1119)</f>
        <v>920</v>
      </c>
      <c r="H1101" s="21">
        <f>SUM(H1102:H1119)</f>
        <v>920</v>
      </c>
      <c r="I1101" s="27">
        <f t="shared" si="17"/>
        <v>0</v>
      </c>
    </row>
    <row r="1102" ht="21.95" hidden="1" customHeight="1" spans="4:9">
      <c r="D1102" s="43" t="s">
        <v>662</v>
      </c>
      <c r="G1102" s="21"/>
      <c r="H1102" s="21"/>
      <c r="I1102" s="27" t="e">
        <f t="shared" si="17"/>
        <v>#DIV/0!</v>
      </c>
    </row>
    <row r="1103" ht="21.95" hidden="1" customHeight="1" spans="4:9">
      <c r="D1103" s="43" t="s">
        <v>663</v>
      </c>
      <c r="G1103" s="21">
        <v>920</v>
      </c>
      <c r="H1103" s="21">
        <v>920</v>
      </c>
      <c r="I1103" s="27">
        <f t="shared" si="17"/>
        <v>0</v>
      </c>
    </row>
    <row r="1104" ht="21.95" hidden="1" customHeight="1" spans="4:9">
      <c r="D1104" s="43" t="s">
        <v>664</v>
      </c>
      <c r="G1104" s="21"/>
      <c r="H1104" s="21"/>
      <c r="I1104" s="27" t="e">
        <f t="shared" si="17"/>
        <v>#DIV/0!</v>
      </c>
    </row>
    <row r="1105" ht="21.95" hidden="1" customHeight="1" spans="4:9">
      <c r="D1105" s="43" t="s">
        <v>921</v>
      </c>
      <c r="G1105" s="21"/>
      <c r="H1105" s="21"/>
      <c r="I1105" s="27" t="e">
        <f t="shared" si="17"/>
        <v>#DIV/0!</v>
      </c>
    </row>
    <row r="1106" ht="21.95" hidden="1" customHeight="1" spans="4:9">
      <c r="D1106" s="43" t="s">
        <v>922</v>
      </c>
      <c r="G1106" s="21"/>
      <c r="H1106" s="21"/>
      <c r="I1106" s="27" t="e">
        <f t="shared" si="17"/>
        <v>#DIV/0!</v>
      </c>
    </row>
    <row r="1107" ht="21.95" hidden="1" customHeight="1" spans="4:9">
      <c r="D1107" s="43" t="s">
        <v>923</v>
      </c>
      <c r="G1107" s="21"/>
      <c r="H1107" s="21"/>
      <c r="I1107" s="27" t="e">
        <f t="shared" si="17"/>
        <v>#DIV/0!</v>
      </c>
    </row>
    <row r="1108" ht="21.95" hidden="1" customHeight="1" spans="4:9">
      <c r="D1108" s="43" t="s">
        <v>924</v>
      </c>
      <c r="G1108" s="21"/>
      <c r="H1108" s="21"/>
      <c r="I1108" s="27" t="e">
        <f t="shared" si="17"/>
        <v>#DIV/0!</v>
      </c>
    </row>
    <row r="1109" ht="21.95" hidden="1" customHeight="1" spans="4:9">
      <c r="D1109" s="43" t="s">
        <v>925</v>
      </c>
      <c r="G1109" s="21"/>
      <c r="H1109" s="21"/>
      <c r="I1109" s="27" t="e">
        <f t="shared" si="17"/>
        <v>#DIV/0!</v>
      </c>
    </row>
    <row r="1110" ht="21.95" hidden="1" customHeight="1" spans="4:9">
      <c r="D1110" s="43" t="s">
        <v>926</v>
      </c>
      <c r="G1110" s="21"/>
      <c r="H1110" s="21"/>
      <c r="I1110" s="27" t="e">
        <f t="shared" si="17"/>
        <v>#DIV/0!</v>
      </c>
    </row>
    <row r="1111" ht="21.95" hidden="1" customHeight="1" spans="4:9">
      <c r="D1111" s="43" t="s">
        <v>927</v>
      </c>
      <c r="G1111" s="21"/>
      <c r="H1111" s="21"/>
      <c r="I1111" s="27" t="e">
        <f t="shared" si="17"/>
        <v>#DIV/0!</v>
      </c>
    </row>
    <row r="1112" ht="21.95" hidden="1" customHeight="1" spans="4:9">
      <c r="D1112" s="43" t="s">
        <v>928</v>
      </c>
      <c r="G1112" s="21"/>
      <c r="H1112" s="21"/>
      <c r="I1112" s="27" t="e">
        <f t="shared" si="17"/>
        <v>#DIV/0!</v>
      </c>
    </row>
    <row r="1113" ht="21.95" hidden="1" customHeight="1" spans="4:9">
      <c r="D1113" s="43" t="s">
        <v>929</v>
      </c>
      <c r="G1113" s="21"/>
      <c r="H1113" s="21"/>
      <c r="I1113" s="27" t="e">
        <f t="shared" si="17"/>
        <v>#DIV/0!</v>
      </c>
    </row>
    <row r="1114" ht="21.95" hidden="1" customHeight="1" spans="4:9">
      <c r="D1114" s="43" t="s">
        <v>930</v>
      </c>
      <c r="G1114" s="21"/>
      <c r="H1114" s="21"/>
      <c r="I1114" s="27" t="e">
        <f t="shared" si="17"/>
        <v>#DIV/0!</v>
      </c>
    </row>
    <row r="1115" ht="21.95" hidden="1" customHeight="1" spans="4:9">
      <c r="D1115" s="43" t="s">
        <v>931</v>
      </c>
      <c r="G1115" s="21"/>
      <c r="H1115" s="21"/>
      <c r="I1115" s="27" t="e">
        <f t="shared" si="17"/>
        <v>#DIV/0!</v>
      </c>
    </row>
    <row r="1116" ht="21.95" hidden="1" customHeight="1" spans="4:9">
      <c r="D1116" s="43" t="s">
        <v>932</v>
      </c>
      <c r="G1116" s="21"/>
      <c r="H1116" s="21"/>
      <c r="I1116" s="27" t="e">
        <f t="shared" si="17"/>
        <v>#DIV/0!</v>
      </c>
    </row>
    <row r="1117" ht="21.95" hidden="1" customHeight="1" spans="4:9">
      <c r="D1117" s="43" t="s">
        <v>933</v>
      </c>
      <c r="G1117" s="21"/>
      <c r="H1117" s="21"/>
      <c r="I1117" s="27" t="e">
        <f t="shared" si="17"/>
        <v>#DIV/0!</v>
      </c>
    </row>
    <row r="1118" ht="21.95" hidden="1" customHeight="1" spans="4:9">
      <c r="D1118" s="43" t="s">
        <v>681</v>
      </c>
      <c r="G1118" s="21"/>
      <c r="H1118" s="21"/>
      <c r="I1118" s="27" t="e">
        <f t="shared" si="17"/>
        <v>#DIV/0!</v>
      </c>
    </row>
    <row r="1119" ht="21.95" hidden="1" customHeight="1" spans="4:9">
      <c r="D1119" s="43" t="s">
        <v>934</v>
      </c>
      <c r="G1119" s="21"/>
      <c r="H1119" s="21"/>
      <c r="I1119" s="27" t="e">
        <f t="shared" si="17"/>
        <v>#DIV/0!</v>
      </c>
    </row>
    <row r="1120" ht="21.95" hidden="1" customHeight="1" spans="4:9">
      <c r="D1120" s="43" t="s">
        <v>935</v>
      </c>
      <c r="G1120" s="21"/>
      <c r="H1120" s="21"/>
      <c r="I1120" s="27" t="e">
        <f t="shared" si="17"/>
        <v>#DIV/0!</v>
      </c>
    </row>
    <row r="1121" ht="21.95" hidden="1" customHeight="1" spans="4:9">
      <c r="D1121" s="43" t="s">
        <v>662</v>
      </c>
      <c r="G1121" s="21"/>
      <c r="H1121" s="21"/>
      <c r="I1121" s="27" t="e">
        <f t="shared" si="17"/>
        <v>#DIV/0!</v>
      </c>
    </row>
    <row r="1122" ht="21.95" hidden="1" customHeight="1" spans="4:9">
      <c r="D1122" s="43" t="s">
        <v>663</v>
      </c>
      <c r="G1122" s="21"/>
      <c r="H1122" s="21"/>
      <c r="I1122" s="27" t="e">
        <f t="shared" si="17"/>
        <v>#DIV/0!</v>
      </c>
    </row>
    <row r="1123" ht="21.95" hidden="1" customHeight="1" spans="4:9">
      <c r="D1123" s="43" t="s">
        <v>664</v>
      </c>
      <c r="G1123" s="21"/>
      <c r="H1123" s="21"/>
      <c r="I1123" s="27" t="e">
        <f t="shared" si="17"/>
        <v>#DIV/0!</v>
      </c>
    </row>
    <row r="1124" ht="21.95" hidden="1" customHeight="1" spans="4:9">
      <c r="D1124" s="43" t="s">
        <v>936</v>
      </c>
      <c r="G1124" s="21"/>
      <c r="H1124" s="21"/>
      <c r="I1124" s="27" t="e">
        <f t="shared" si="17"/>
        <v>#DIV/0!</v>
      </c>
    </row>
    <row r="1125" ht="21.95" hidden="1" customHeight="1" spans="4:9">
      <c r="D1125" s="43" t="s">
        <v>937</v>
      </c>
      <c r="G1125" s="21"/>
      <c r="H1125" s="21"/>
      <c r="I1125" s="27" t="e">
        <f t="shared" si="17"/>
        <v>#DIV/0!</v>
      </c>
    </row>
    <row r="1126" ht="21.95" hidden="1" customHeight="1" spans="4:9">
      <c r="D1126" s="43" t="s">
        <v>938</v>
      </c>
      <c r="G1126" s="21"/>
      <c r="H1126" s="21"/>
      <c r="I1126" s="27" t="e">
        <f t="shared" si="17"/>
        <v>#DIV/0!</v>
      </c>
    </row>
    <row r="1127" ht="21.95" hidden="1" customHeight="1" spans="4:9">
      <c r="D1127" s="43" t="s">
        <v>939</v>
      </c>
      <c r="G1127" s="21"/>
      <c r="H1127" s="21"/>
      <c r="I1127" s="27" t="e">
        <f t="shared" si="17"/>
        <v>#DIV/0!</v>
      </c>
    </row>
    <row r="1128" ht="21.95" hidden="1" customHeight="1" spans="4:9">
      <c r="D1128" s="43" t="s">
        <v>940</v>
      </c>
      <c r="G1128" s="21"/>
      <c r="H1128" s="21"/>
      <c r="I1128" s="27" t="e">
        <f t="shared" si="17"/>
        <v>#DIV/0!</v>
      </c>
    </row>
    <row r="1129" ht="21.95" hidden="1" customHeight="1" spans="4:9">
      <c r="D1129" s="43" t="s">
        <v>941</v>
      </c>
      <c r="G1129" s="21"/>
      <c r="H1129" s="21"/>
      <c r="I1129" s="27" t="e">
        <f t="shared" si="17"/>
        <v>#DIV/0!</v>
      </c>
    </row>
    <row r="1130" ht="21.95" hidden="1" customHeight="1" spans="4:9">
      <c r="D1130" s="43" t="s">
        <v>942</v>
      </c>
      <c r="G1130" s="21"/>
      <c r="H1130" s="21"/>
      <c r="I1130" s="27" t="e">
        <f t="shared" si="17"/>
        <v>#DIV/0!</v>
      </c>
    </row>
    <row r="1131" ht="21.95" hidden="1" customHeight="1" spans="4:9">
      <c r="D1131" s="43" t="s">
        <v>943</v>
      </c>
      <c r="G1131" s="21"/>
      <c r="H1131" s="21"/>
      <c r="I1131" s="27" t="e">
        <f t="shared" si="17"/>
        <v>#DIV/0!</v>
      </c>
    </row>
    <row r="1132" ht="21.95" hidden="1" customHeight="1" spans="4:9">
      <c r="D1132" s="43" t="s">
        <v>944</v>
      </c>
      <c r="G1132" s="21"/>
      <c r="H1132" s="21"/>
      <c r="I1132" s="27" t="e">
        <f t="shared" si="17"/>
        <v>#DIV/0!</v>
      </c>
    </row>
    <row r="1133" ht="21.95" hidden="1" customHeight="1" spans="4:9">
      <c r="D1133" s="43" t="s">
        <v>945</v>
      </c>
      <c r="G1133" s="21"/>
      <c r="H1133" s="21"/>
      <c r="I1133" s="27" t="e">
        <f t="shared" si="17"/>
        <v>#DIV/0!</v>
      </c>
    </row>
    <row r="1134" ht="21.95" hidden="1" customHeight="1" spans="4:9">
      <c r="D1134" s="43" t="s">
        <v>946</v>
      </c>
      <c r="G1134" s="21"/>
      <c r="H1134" s="21"/>
      <c r="I1134" s="27" t="e">
        <f t="shared" si="17"/>
        <v>#DIV/0!</v>
      </c>
    </row>
    <row r="1135" ht="21.95" hidden="1" customHeight="1" spans="4:9">
      <c r="D1135" s="43" t="s">
        <v>947</v>
      </c>
      <c r="G1135" s="21"/>
      <c r="H1135" s="21"/>
      <c r="I1135" s="27" t="e">
        <f t="shared" si="17"/>
        <v>#DIV/0!</v>
      </c>
    </row>
    <row r="1136" ht="21.95" hidden="1" customHeight="1" spans="4:9">
      <c r="D1136" s="43" t="s">
        <v>948</v>
      </c>
      <c r="G1136" s="21"/>
      <c r="H1136" s="21"/>
      <c r="I1136" s="27" t="e">
        <f t="shared" si="17"/>
        <v>#DIV/0!</v>
      </c>
    </row>
    <row r="1137" ht="21.95" hidden="1" customHeight="1" spans="4:9">
      <c r="D1137" s="43" t="s">
        <v>681</v>
      </c>
      <c r="G1137" s="21"/>
      <c r="H1137" s="21"/>
      <c r="I1137" s="27" t="e">
        <f t="shared" si="17"/>
        <v>#DIV/0!</v>
      </c>
    </row>
    <row r="1138" ht="21.95" hidden="1" customHeight="1" spans="4:9">
      <c r="D1138" s="43" t="s">
        <v>949</v>
      </c>
      <c r="G1138" s="21"/>
      <c r="H1138" s="21"/>
      <c r="I1138" s="27" t="e">
        <f t="shared" ref="I1138:I1201" si="18">(H1138/G1138-1)*100</f>
        <v>#DIV/0!</v>
      </c>
    </row>
    <row r="1139" ht="21.95" hidden="1" customHeight="1" spans="4:9">
      <c r="D1139" s="43" t="s">
        <v>950</v>
      </c>
      <c r="G1139" s="21"/>
      <c r="H1139" s="21"/>
      <c r="I1139" s="27" t="e">
        <f t="shared" si="18"/>
        <v>#DIV/0!</v>
      </c>
    </row>
    <row r="1140" ht="21.95" hidden="1" customHeight="1" spans="4:9">
      <c r="D1140" s="43" t="s">
        <v>662</v>
      </c>
      <c r="G1140" s="21"/>
      <c r="H1140" s="21"/>
      <c r="I1140" s="27" t="e">
        <f t="shared" si="18"/>
        <v>#DIV/0!</v>
      </c>
    </row>
    <row r="1141" ht="21.95" hidden="1" customHeight="1" spans="4:9">
      <c r="D1141" s="43" t="s">
        <v>663</v>
      </c>
      <c r="G1141" s="21"/>
      <c r="H1141" s="21"/>
      <c r="I1141" s="27" t="e">
        <f t="shared" si="18"/>
        <v>#DIV/0!</v>
      </c>
    </row>
    <row r="1142" ht="21.95" hidden="1" customHeight="1" spans="4:9">
      <c r="D1142" s="43" t="s">
        <v>664</v>
      </c>
      <c r="G1142" s="21"/>
      <c r="H1142" s="21"/>
      <c r="I1142" s="27" t="e">
        <f t="shared" si="18"/>
        <v>#DIV/0!</v>
      </c>
    </row>
    <row r="1143" ht="21.95" hidden="1" customHeight="1" spans="4:9">
      <c r="D1143" s="43" t="s">
        <v>951</v>
      </c>
      <c r="G1143" s="21"/>
      <c r="H1143" s="21"/>
      <c r="I1143" s="27" t="e">
        <f t="shared" si="18"/>
        <v>#DIV/0!</v>
      </c>
    </row>
    <row r="1144" ht="21.95" hidden="1" customHeight="1" spans="4:9">
      <c r="D1144" s="43" t="s">
        <v>952</v>
      </c>
      <c r="G1144" s="21"/>
      <c r="H1144" s="21"/>
      <c r="I1144" s="27" t="e">
        <f t="shared" si="18"/>
        <v>#DIV/0!</v>
      </c>
    </row>
    <row r="1145" ht="21.95" hidden="1" customHeight="1" spans="4:9">
      <c r="D1145" s="43" t="s">
        <v>953</v>
      </c>
      <c r="G1145" s="21"/>
      <c r="H1145" s="21"/>
      <c r="I1145" s="27" t="e">
        <f t="shared" si="18"/>
        <v>#DIV/0!</v>
      </c>
    </row>
    <row r="1146" ht="21.95" hidden="1" customHeight="1" spans="4:9">
      <c r="D1146" s="43" t="s">
        <v>681</v>
      </c>
      <c r="G1146" s="21"/>
      <c r="H1146" s="21"/>
      <c r="I1146" s="27" t="e">
        <f t="shared" si="18"/>
        <v>#DIV/0!</v>
      </c>
    </row>
    <row r="1147" ht="21.95" hidden="1" customHeight="1" spans="4:9">
      <c r="D1147" s="43" t="s">
        <v>954</v>
      </c>
      <c r="G1147" s="21"/>
      <c r="H1147" s="21"/>
      <c r="I1147" s="27" t="e">
        <f t="shared" si="18"/>
        <v>#DIV/0!</v>
      </c>
    </row>
    <row r="1148" ht="21.95" hidden="1" customHeight="1" spans="4:9">
      <c r="D1148" s="43" t="s">
        <v>955</v>
      </c>
      <c r="G1148" s="21">
        <v>15</v>
      </c>
      <c r="H1148" s="21">
        <v>15</v>
      </c>
      <c r="I1148" s="27">
        <f t="shared" si="18"/>
        <v>0</v>
      </c>
    </row>
    <row r="1149" ht="21.95" hidden="1" customHeight="1" spans="4:9">
      <c r="D1149" s="43" t="s">
        <v>662</v>
      </c>
      <c r="G1149" s="21"/>
      <c r="H1149" s="21"/>
      <c r="I1149" s="27" t="e">
        <f t="shared" si="18"/>
        <v>#DIV/0!</v>
      </c>
    </row>
    <row r="1150" ht="21.95" hidden="1" customHeight="1" spans="4:9">
      <c r="D1150" s="43" t="s">
        <v>663</v>
      </c>
      <c r="G1150" s="21"/>
      <c r="H1150" s="21"/>
      <c r="I1150" s="27" t="e">
        <f t="shared" si="18"/>
        <v>#DIV/0!</v>
      </c>
    </row>
    <row r="1151" ht="21.95" hidden="1" customHeight="1" spans="4:9">
      <c r="D1151" s="43" t="s">
        <v>664</v>
      </c>
      <c r="G1151" s="21"/>
      <c r="H1151" s="21"/>
      <c r="I1151" s="27" t="e">
        <f t="shared" si="18"/>
        <v>#DIV/0!</v>
      </c>
    </row>
    <row r="1152" ht="21.95" hidden="1" customHeight="1" spans="4:9">
      <c r="D1152" s="43" t="s">
        <v>956</v>
      </c>
      <c r="G1152" s="21"/>
      <c r="H1152" s="21"/>
      <c r="I1152" s="27" t="e">
        <f t="shared" si="18"/>
        <v>#DIV/0!</v>
      </c>
    </row>
    <row r="1153" ht="21.95" hidden="1" customHeight="1" spans="4:9">
      <c r="D1153" s="43" t="s">
        <v>957</v>
      </c>
      <c r="G1153" s="21"/>
      <c r="H1153" s="21"/>
      <c r="I1153" s="27" t="e">
        <f t="shared" si="18"/>
        <v>#DIV/0!</v>
      </c>
    </row>
    <row r="1154" ht="21.95" hidden="1" customHeight="1" spans="4:9">
      <c r="D1154" s="43" t="s">
        <v>958</v>
      </c>
      <c r="G1154" s="21"/>
      <c r="H1154" s="21"/>
      <c r="I1154" s="27" t="e">
        <f t="shared" si="18"/>
        <v>#DIV/0!</v>
      </c>
    </row>
    <row r="1155" ht="21.95" hidden="1" customHeight="1" spans="4:9">
      <c r="D1155" s="43" t="s">
        <v>959</v>
      </c>
      <c r="G1155" s="21"/>
      <c r="H1155" s="21"/>
      <c r="I1155" s="27" t="e">
        <f t="shared" si="18"/>
        <v>#DIV/0!</v>
      </c>
    </row>
    <row r="1156" ht="21.95" hidden="1" customHeight="1" spans="4:9">
      <c r="D1156" s="43" t="s">
        <v>960</v>
      </c>
      <c r="G1156" s="21"/>
      <c r="H1156" s="21"/>
      <c r="I1156" s="27" t="e">
        <f t="shared" si="18"/>
        <v>#DIV/0!</v>
      </c>
    </row>
    <row r="1157" ht="21.95" hidden="1" customHeight="1" spans="4:9">
      <c r="D1157" s="43" t="s">
        <v>961</v>
      </c>
      <c r="G1157" s="21"/>
      <c r="H1157" s="21"/>
      <c r="I1157" s="27" t="e">
        <f t="shared" si="18"/>
        <v>#DIV/0!</v>
      </c>
    </row>
    <row r="1158" ht="21.95" hidden="1" customHeight="1" spans="4:9">
      <c r="D1158" s="43" t="s">
        <v>962</v>
      </c>
      <c r="G1158" s="21"/>
      <c r="H1158" s="21"/>
      <c r="I1158" s="27" t="e">
        <f t="shared" si="18"/>
        <v>#DIV/0!</v>
      </c>
    </row>
    <row r="1159" ht="21.95" hidden="1" customHeight="1" spans="4:9">
      <c r="D1159" s="43" t="s">
        <v>963</v>
      </c>
      <c r="G1159" s="21"/>
      <c r="H1159" s="21"/>
      <c r="I1159" s="27" t="e">
        <f t="shared" si="18"/>
        <v>#DIV/0!</v>
      </c>
    </row>
    <row r="1160" ht="21.95" hidden="1" customHeight="1" spans="4:9">
      <c r="D1160" s="43" t="s">
        <v>964</v>
      </c>
      <c r="G1160" s="21"/>
      <c r="H1160" s="21"/>
      <c r="I1160" s="27" t="e">
        <f t="shared" si="18"/>
        <v>#DIV/0!</v>
      </c>
    </row>
    <row r="1161" ht="21.95" hidden="1" customHeight="1" spans="4:9">
      <c r="D1161" s="43" t="s">
        <v>965</v>
      </c>
      <c r="G1161" s="21"/>
      <c r="H1161" s="21"/>
      <c r="I1161" s="27" t="e">
        <f t="shared" si="18"/>
        <v>#DIV/0!</v>
      </c>
    </row>
    <row r="1162" ht="21.95" hidden="1" customHeight="1" spans="4:9">
      <c r="D1162" s="43" t="s">
        <v>966</v>
      </c>
      <c r="G1162" s="21">
        <v>15</v>
      </c>
      <c r="H1162" s="21">
        <v>15</v>
      </c>
      <c r="I1162" s="27">
        <f t="shared" si="18"/>
        <v>0</v>
      </c>
    </row>
    <row r="1163" ht="21.95" hidden="1" customHeight="1" spans="4:9">
      <c r="D1163" s="43" t="s">
        <v>967</v>
      </c>
      <c r="G1163" s="21"/>
      <c r="H1163" s="21"/>
      <c r="I1163" s="27"/>
    </row>
    <row r="1164" ht="21.95" customHeight="1" spans="4:9">
      <c r="D1164" s="43" t="s">
        <v>968</v>
      </c>
      <c r="G1164" s="21">
        <f>G1165+G1174+G1178</f>
        <v>13357</v>
      </c>
      <c r="H1164" s="21">
        <f>H1165+H1174+H1178</f>
        <v>8650</v>
      </c>
      <c r="I1164" s="27">
        <f t="shared" si="18"/>
        <v>-35.2399490903646</v>
      </c>
    </row>
    <row r="1165" ht="21.95" hidden="1" customHeight="1" spans="4:9">
      <c r="D1165" s="43" t="s">
        <v>969</v>
      </c>
      <c r="G1165" s="21">
        <f>SUM(G1166:G1173)</f>
        <v>3977</v>
      </c>
      <c r="H1165" s="21">
        <f>SUM(H1166:H1173)</f>
        <v>470</v>
      </c>
      <c r="I1165" s="27">
        <f t="shared" si="18"/>
        <v>-88.1820467689213</v>
      </c>
    </row>
    <row r="1166" ht="21.95" hidden="1" customHeight="1" spans="4:9">
      <c r="D1166" s="43" t="s">
        <v>970</v>
      </c>
      <c r="G1166" s="21"/>
      <c r="H1166" s="21"/>
      <c r="I1166" s="27" t="e">
        <f t="shared" si="18"/>
        <v>#DIV/0!</v>
      </c>
    </row>
    <row r="1167" ht="21.95" hidden="1" customHeight="1" spans="4:9">
      <c r="D1167" s="43" t="s">
        <v>971</v>
      </c>
      <c r="G1167" s="21"/>
      <c r="H1167" s="21"/>
      <c r="I1167" s="27" t="e">
        <f t="shared" si="18"/>
        <v>#DIV/0!</v>
      </c>
    </row>
    <row r="1168" ht="21.95" hidden="1" customHeight="1" spans="4:9">
      <c r="D1168" s="43" t="s">
        <v>972</v>
      </c>
      <c r="G1168" s="21">
        <v>2398</v>
      </c>
      <c r="H1168" s="21"/>
      <c r="I1168" s="27">
        <f t="shared" si="18"/>
        <v>-100</v>
      </c>
    </row>
    <row r="1169" ht="21.95" hidden="1" customHeight="1" spans="4:9">
      <c r="D1169" s="43" t="s">
        <v>973</v>
      </c>
      <c r="G1169" s="21"/>
      <c r="H1169" s="21"/>
      <c r="I1169" s="27" t="e">
        <f t="shared" si="18"/>
        <v>#DIV/0!</v>
      </c>
    </row>
    <row r="1170" ht="21.95" hidden="1" customHeight="1" spans="4:9">
      <c r="D1170" s="43" t="s">
        <v>974</v>
      </c>
      <c r="G1170" s="21">
        <v>1579</v>
      </c>
      <c r="H1170" s="21">
        <v>470</v>
      </c>
      <c r="I1170" s="27">
        <f t="shared" si="18"/>
        <v>-70.2343255224826</v>
      </c>
    </row>
    <row r="1171" ht="21.95" hidden="1" customHeight="1" spans="4:9">
      <c r="D1171" s="43" t="s">
        <v>975</v>
      </c>
      <c r="G1171" s="21"/>
      <c r="H1171" s="21"/>
      <c r="I1171" s="27" t="e">
        <f t="shared" si="18"/>
        <v>#DIV/0!</v>
      </c>
    </row>
    <row r="1172" ht="21.95" hidden="1" customHeight="1" spans="4:9">
      <c r="D1172" s="43" t="s">
        <v>976</v>
      </c>
      <c r="G1172" s="21"/>
      <c r="H1172" s="21"/>
      <c r="I1172" s="27" t="e">
        <f t="shared" si="18"/>
        <v>#DIV/0!</v>
      </c>
    </row>
    <row r="1173" ht="21.95" hidden="1" customHeight="1" spans="4:9">
      <c r="D1173" s="43" t="s">
        <v>977</v>
      </c>
      <c r="G1173" s="21"/>
      <c r="H1173" s="21"/>
      <c r="I1173" s="27" t="e">
        <f t="shared" si="18"/>
        <v>#DIV/0!</v>
      </c>
    </row>
    <row r="1174" ht="21.95" hidden="1" customHeight="1" spans="4:9">
      <c r="D1174" s="43" t="s">
        <v>978</v>
      </c>
      <c r="G1174" s="21">
        <v>9000</v>
      </c>
      <c r="H1174" s="21">
        <v>7800</v>
      </c>
      <c r="I1174" s="27">
        <f t="shared" si="18"/>
        <v>-13.3333333333333</v>
      </c>
    </row>
    <row r="1175" ht="21.95" hidden="1" customHeight="1" spans="4:9">
      <c r="D1175" s="43" t="s">
        <v>979</v>
      </c>
      <c r="G1175" s="21">
        <v>9000</v>
      </c>
      <c r="H1175" s="21">
        <v>7800</v>
      </c>
      <c r="I1175" s="27">
        <f t="shared" si="18"/>
        <v>-13.3333333333333</v>
      </c>
    </row>
    <row r="1176" ht="21.95" hidden="1" customHeight="1" spans="4:9">
      <c r="D1176" s="43" t="s">
        <v>980</v>
      </c>
      <c r="G1176" s="21"/>
      <c r="H1176" s="21"/>
      <c r="I1176" s="27" t="e">
        <f t="shared" si="18"/>
        <v>#DIV/0!</v>
      </c>
    </row>
    <row r="1177" ht="21.95" hidden="1" customHeight="1" spans="4:9">
      <c r="D1177" s="43" t="s">
        <v>981</v>
      </c>
      <c r="G1177" s="21"/>
      <c r="H1177" s="21"/>
      <c r="I1177" s="27" t="e">
        <f t="shared" si="18"/>
        <v>#DIV/0!</v>
      </c>
    </row>
    <row r="1178" ht="21.95" hidden="1" customHeight="1" spans="4:9">
      <c r="D1178" s="43" t="s">
        <v>982</v>
      </c>
      <c r="G1178" s="21">
        <v>380</v>
      </c>
      <c r="H1178" s="21">
        <v>380</v>
      </c>
      <c r="I1178" s="27">
        <f t="shared" si="18"/>
        <v>0</v>
      </c>
    </row>
    <row r="1179" ht="21.95" hidden="1" customHeight="1" spans="4:9">
      <c r="D1179" s="43" t="s">
        <v>983</v>
      </c>
      <c r="G1179" s="21"/>
      <c r="H1179" s="21"/>
      <c r="I1179" s="27" t="e">
        <f t="shared" si="18"/>
        <v>#DIV/0!</v>
      </c>
    </row>
    <row r="1180" ht="21.95" hidden="1" customHeight="1" spans="4:9">
      <c r="D1180" s="43" t="s">
        <v>984</v>
      </c>
      <c r="G1180" s="21"/>
      <c r="H1180" s="21"/>
      <c r="I1180" s="27" t="e">
        <f t="shared" si="18"/>
        <v>#DIV/0!</v>
      </c>
    </row>
    <row r="1181" ht="21.95" hidden="1" customHeight="1" spans="4:9">
      <c r="D1181" s="43" t="s">
        <v>985</v>
      </c>
      <c r="G1181" s="21">
        <v>380</v>
      </c>
      <c r="H1181" s="21">
        <v>380</v>
      </c>
      <c r="I1181" s="27">
        <f t="shared" si="18"/>
        <v>0</v>
      </c>
    </row>
    <row r="1182" ht="21.95" customHeight="1" spans="4:9">
      <c r="D1182" s="43" t="s">
        <v>986</v>
      </c>
      <c r="G1182" s="21">
        <f>G1183+G1198+G1217+G1223</f>
        <v>450</v>
      </c>
      <c r="H1182" s="21">
        <f>H1183+H1198+H1217+H1223</f>
        <v>450</v>
      </c>
      <c r="I1182" s="27">
        <f t="shared" si="18"/>
        <v>0</v>
      </c>
    </row>
    <row r="1183" ht="21.95" hidden="1" customHeight="1" spans="4:9">
      <c r="D1183" s="43" t="s">
        <v>987</v>
      </c>
      <c r="G1183" s="21">
        <v>450</v>
      </c>
      <c r="H1183" s="21">
        <v>450</v>
      </c>
      <c r="I1183" s="27">
        <f t="shared" si="18"/>
        <v>0</v>
      </c>
    </row>
    <row r="1184" ht="21.95" hidden="1" customHeight="1" spans="4:9">
      <c r="D1184" s="43" t="s">
        <v>662</v>
      </c>
      <c r="G1184" s="21"/>
      <c r="H1184" s="21"/>
      <c r="I1184" s="27" t="e">
        <f t="shared" si="18"/>
        <v>#DIV/0!</v>
      </c>
    </row>
    <row r="1185" ht="21.95" hidden="1" customHeight="1" spans="4:9">
      <c r="D1185" s="43" t="s">
        <v>663</v>
      </c>
      <c r="G1185" s="21">
        <v>450</v>
      </c>
      <c r="H1185" s="21">
        <v>450</v>
      </c>
      <c r="I1185" s="27">
        <f t="shared" si="18"/>
        <v>0</v>
      </c>
    </row>
    <row r="1186" ht="21.95" hidden="1" customHeight="1" spans="4:9">
      <c r="D1186" s="43" t="s">
        <v>664</v>
      </c>
      <c r="G1186" s="21"/>
      <c r="H1186" s="21"/>
      <c r="I1186" s="27" t="e">
        <f t="shared" si="18"/>
        <v>#DIV/0!</v>
      </c>
    </row>
    <row r="1187" ht="21.95" hidden="1" customHeight="1" spans="4:9">
      <c r="D1187" s="43" t="s">
        <v>988</v>
      </c>
      <c r="G1187" s="21"/>
      <c r="H1187" s="21"/>
      <c r="I1187" s="27" t="e">
        <f t="shared" si="18"/>
        <v>#DIV/0!</v>
      </c>
    </row>
    <row r="1188" ht="21.95" hidden="1" customHeight="1" spans="4:9">
      <c r="D1188" s="43" t="s">
        <v>989</v>
      </c>
      <c r="G1188" s="21"/>
      <c r="H1188" s="21"/>
      <c r="I1188" s="27" t="e">
        <f t="shared" si="18"/>
        <v>#DIV/0!</v>
      </c>
    </row>
    <row r="1189" ht="21.95" hidden="1" customHeight="1" spans="4:9">
      <c r="D1189" s="43" t="s">
        <v>990</v>
      </c>
      <c r="G1189" s="21"/>
      <c r="H1189" s="21"/>
      <c r="I1189" s="27" t="e">
        <f t="shared" si="18"/>
        <v>#DIV/0!</v>
      </c>
    </row>
    <row r="1190" ht="21.95" hidden="1" customHeight="1" spans="4:9">
      <c r="D1190" s="43" t="s">
        <v>991</v>
      </c>
      <c r="G1190" s="21"/>
      <c r="H1190" s="21"/>
      <c r="I1190" s="27" t="e">
        <f t="shared" si="18"/>
        <v>#DIV/0!</v>
      </c>
    </row>
    <row r="1191" ht="21.95" hidden="1" customHeight="1" spans="4:9">
      <c r="D1191" s="43" t="s">
        <v>992</v>
      </c>
      <c r="G1191" s="21"/>
      <c r="H1191" s="21"/>
      <c r="I1191" s="27" t="e">
        <f t="shared" si="18"/>
        <v>#DIV/0!</v>
      </c>
    </row>
    <row r="1192" ht="21.95" hidden="1" customHeight="1" spans="4:9">
      <c r="D1192" s="43" t="s">
        <v>993</v>
      </c>
      <c r="G1192" s="21"/>
      <c r="H1192" s="21"/>
      <c r="I1192" s="27" t="e">
        <f t="shared" si="18"/>
        <v>#DIV/0!</v>
      </c>
    </row>
    <row r="1193" ht="21.95" hidden="1" customHeight="1" spans="4:9">
      <c r="D1193" s="43" t="s">
        <v>994</v>
      </c>
      <c r="G1193" s="21"/>
      <c r="H1193" s="21"/>
      <c r="I1193" s="27" t="e">
        <f t="shared" si="18"/>
        <v>#DIV/0!</v>
      </c>
    </row>
    <row r="1194" ht="21.95" hidden="1" customHeight="1" spans="4:9">
      <c r="D1194" s="43" t="s">
        <v>995</v>
      </c>
      <c r="G1194" s="21"/>
      <c r="H1194" s="21"/>
      <c r="I1194" s="27" t="e">
        <f t="shared" si="18"/>
        <v>#DIV/0!</v>
      </c>
    </row>
    <row r="1195" ht="21.95" hidden="1" customHeight="1" spans="4:9">
      <c r="D1195" s="43" t="s">
        <v>996</v>
      </c>
      <c r="G1195" s="21"/>
      <c r="H1195" s="21"/>
      <c r="I1195" s="27" t="e">
        <f t="shared" si="18"/>
        <v>#DIV/0!</v>
      </c>
    </row>
    <row r="1196" ht="21.95" hidden="1" customHeight="1" spans="4:9">
      <c r="D1196" s="43" t="s">
        <v>681</v>
      </c>
      <c r="G1196" s="21"/>
      <c r="H1196" s="21"/>
      <c r="I1196" s="27" t="e">
        <f t="shared" si="18"/>
        <v>#DIV/0!</v>
      </c>
    </row>
    <row r="1197" ht="21.95" hidden="1" customHeight="1" spans="4:9">
      <c r="D1197" s="43" t="s">
        <v>997</v>
      </c>
      <c r="G1197" s="21"/>
      <c r="H1197" s="21"/>
      <c r="I1197" s="27" t="e">
        <f t="shared" si="18"/>
        <v>#DIV/0!</v>
      </c>
    </row>
    <row r="1198" ht="21.95" hidden="1" customHeight="1" spans="4:9">
      <c r="D1198" s="43" t="s">
        <v>998</v>
      </c>
      <c r="G1198" s="21"/>
      <c r="H1198" s="21"/>
      <c r="I1198" s="27" t="e">
        <f t="shared" si="18"/>
        <v>#DIV/0!</v>
      </c>
    </row>
    <row r="1199" ht="21.95" hidden="1" customHeight="1" spans="4:9">
      <c r="D1199" s="43" t="s">
        <v>662</v>
      </c>
      <c r="G1199" s="21"/>
      <c r="H1199" s="21"/>
      <c r="I1199" s="27" t="e">
        <f t="shared" si="18"/>
        <v>#DIV/0!</v>
      </c>
    </row>
    <row r="1200" ht="21.95" hidden="1" customHeight="1" spans="4:9">
      <c r="D1200" s="43" t="s">
        <v>663</v>
      </c>
      <c r="G1200" s="21"/>
      <c r="H1200" s="21"/>
      <c r="I1200" s="27" t="e">
        <f t="shared" si="18"/>
        <v>#DIV/0!</v>
      </c>
    </row>
    <row r="1201" ht="21.95" hidden="1" customHeight="1" spans="4:9">
      <c r="D1201" s="43" t="s">
        <v>664</v>
      </c>
      <c r="G1201" s="21"/>
      <c r="H1201" s="21"/>
      <c r="I1201" s="27" t="e">
        <f t="shared" si="18"/>
        <v>#DIV/0!</v>
      </c>
    </row>
    <row r="1202" ht="21.95" hidden="1" customHeight="1" spans="4:9">
      <c r="D1202" s="43" t="s">
        <v>999</v>
      </c>
      <c r="G1202" s="21"/>
      <c r="H1202" s="21"/>
      <c r="I1202" s="27" t="e">
        <f t="shared" ref="I1202:I1267" si="19">(H1202/G1202-1)*100</f>
        <v>#DIV/0!</v>
      </c>
    </row>
    <row r="1203" ht="21.95" hidden="1" customHeight="1" spans="4:9">
      <c r="D1203" s="43" t="s">
        <v>1000</v>
      </c>
      <c r="G1203" s="21"/>
      <c r="H1203" s="21"/>
      <c r="I1203" s="27" t="e">
        <f t="shared" si="19"/>
        <v>#DIV/0!</v>
      </c>
    </row>
    <row r="1204" ht="21.95" hidden="1" customHeight="1" spans="4:9">
      <c r="D1204" s="43" t="s">
        <v>1001</v>
      </c>
      <c r="G1204" s="21"/>
      <c r="H1204" s="21"/>
      <c r="I1204" s="27" t="e">
        <f t="shared" si="19"/>
        <v>#DIV/0!</v>
      </c>
    </row>
    <row r="1205" ht="21.95" hidden="1" customHeight="1" spans="4:9">
      <c r="D1205" s="43" t="s">
        <v>1002</v>
      </c>
      <c r="G1205" s="21"/>
      <c r="H1205" s="21"/>
      <c r="I1205" s="27" t="e">
        <f t="shared" si="19"/>
        <v>#DIV/0!</v>
      </c>
    </row>
    <row r="1206" ht="21.95" hidden="1" customHeight="1" spans="4:9">
      <c r="D1206" s="43" t="s">
        <v>1003</v>
      </c>
      <c r="G1206" s="21"/>
      <c r="H1206" s="21"/>
      <c r="I1206" s="27" t="e">
        <f t="shared" si="19"/>
        <v>#DIV/0!</v>
      </c>
    </row>
    <row r="1207" ht="21.95" hidden="1" customHeight="1" spans="4:9">
      <c r="D1207" s="43" t="s">
        <v>1004</v>
      </c>
      <c r="G1207" s="21"/>
      <c r="H1207" s="21"/>
      <c r="I1207" s="27" t="e">
        <f t="shared" si="19"/>
        <v>#DIV/0!</v>
      </c>
    </row>
    <row r="1208" ht="21.95" hidden="1" customHeight="1" spans="4:9">
      <c r="D1208" s="43" t="s">
        <v>1005</v>
      </c>
      <c r="G1208" s="21"/>
      <c r="H1208" s="21"/>
      <c r="I1208" s="27" t="e">
        <f t="shared" si="19"/>
        <v>#DIV/0!</v>
      </c>
    </row>
    <row r="1209" ht="21.95" hidden="1" customHeight="1" spans="4:9">
      <c r="D1209" s="43" t="s">
        <v>1006</v>
      </c>
      <c r="G1209" s="21"/>
      <c r="H1209" s="21"/>
      <c r="I1209" s="27" t="e">
        <f t="shared" si="19"/>
        <v>#DIV/0!</v>
      </c>
    </row>
    <row r="1210" ht="21.95" hidden="1" customHeight="1" spans="4:9">
      <c r="D1210" s="43" t="s">
        <v>681</v>
      </c>
      <c r="G1210" s="21"/>
      <c r="H1210" s="21"/>
      <c r="I1210" s="27" t="e">
        <f t="shared" si="19"/>
        <v>#DIV/0!</v>
      </c>
    </row>
    <row r="1211" ht="21.95" hidden="1" customHeight="1" spans="4:9">
      <c r="D1211" s="43" t="s">
        <v>1007</v>
      </c>
      <c r="G1211" s="21"/>
      <c r="H1211" s="21"/>
      <c r="I1211" s="27" t="e">
        <f t="shared" si="19"/>
        <v>#DIV/0!</v>
      </c>
    </row>
    <row r="1212" ht="21.95" hidden="1" customHeight="1" spans="4:9">
      <c r="D1212" s="43" t="s">
        <v>1008</v>
      </c>
      <c r="G1212" s="21"/>
      <c r="H1212" s="21"/>
      <c r="I1212" s="27" t="e">
        <f t="shared" si="19"/>
        <v>#DIV/0!</v>
      </c>
    </row>
    <row r="1213" ht="21.95" hidden="1" customHeight="1" spans="4:9">
      <c r="D1213" s="43" t="s">
        <v>1009</v>
      </c>
      <c r="G1213" s="21"/>
      <c r="H1213" s="21"/>
      <c r="I1213" s="27" t="e">
        <f t="shared" si="19"/>
        <v>#DIV/0!</v>
      </c>
    </row>
    <row r="1214" ht="21.95" hidden="1" customHeight="1" spans="4:9">
      <c r="D1214" s="43" t="s">
        <v>1010</v>
      </c>
      <c r="G1214" s="21"/>
      <c r="H1214" s="21"/>
      <c r="I1214" s="27" t="e">
        <f t="shared" si="19"/>
        <v>#DIV/0!</v>
      </c>
    </row>
    <row r="1215" ht="21.95" hidden="1" customHeight="1" spans="4:9">
      <c r="D1215" s="43" t="s">
        <v>1011</v>
      </c>
      <c r="G1215" s="21"/>
      <c r="H1215" s="21"/>
      <c r="I1215" s="27" t="e">
        <f t="shared" si="19"/>
        <v>#DIV/0!</v>
      </c>
    </row>
    <row r="1216" ht="21.95" hidden="1" customHeight="1" spans="4:9">
      <c r="D1216" s="43" t="s">
        <v>1012</v>
      </c>
      <c r="G1216" s="21"/>
      <c r="H1216" s="21"/>
      <c r="I1216" s="27" t="e">
        <f t="shared" si="19"/>
        <v>#DIV/0!</v>
      </c>
    </row>
    <row r="1217" ht="21.95" hidden="1" customHeight="1" spans="4:9">
      <c r="D1217" s="43" t="s">
        <v>1013</v>
      </c>
      <c r="G1217" s="21"/>
      <c r="H1217" s="21"/>
      <c r="I1217" s="27" t="e">
        <f t="shared" si="19"/>
        <v>#DIV/0!</v>
      </c>
    </row>
    <row r="1218" ht="21.95" hidden="1" customHeight="1" spans="4:9">
      <c r="D1218" s="43" t="s">
        <v>1014</v>
      </c>
      <c r="G1218" s="21"/>
      <c r="H1218" s="21"/>
      <c r="I1218" s="27" t="e">
        <f t="shared" si="19"/>
        <v>#DIV/0!</v>
      </c>
    </row>
    <row r="1219" ht="21.95" hidden="1" customHeight="1" spans="4:9">
      <c r="D1219" s="43" t="s">
        <v>1015</v>
      </c>
      <c r="G1219" s="21"/>
      <c r="H1219" s="21"/>
      <c r="I1219" s="27" t="e">
        <f t="shared" si="19"/>
        <v>#DIV/0!</v>
      </c>
    </row>
    <row r="1220" ht="21.95" hidden="1" customHeight="1" spans="4:9">
      <c r="D1220" s="43" t="s">
        <v>1016</v>
      </c>
      <c r="G1220" s="21"/>
      <c r="H1220" s="21"/>
      <c r="I1220" s="27" t="e">
        <f t="shared" si="19"/>
        <v>#DIV/0!</v>
      </c>
    </row>
    <row r="1221" ht="21.95" hidden="1" customHeight="1" spans="4:9">
      <c r="D1221" s="43" t="s">
        <v>1017</v>
      </c>
      <c r="G1221" s="21"/>
      <c r="H1221" s="21"/>
      <c r="I1221" s="27" t="e">
        <f t="shared" si="19"/>
        <v>#DIV/0!</v>
      </c>
    </row>
    <row r="1222" ht="21.95" hidden="1" customHeight="1" spans="4:9">
      <c r="D1222" s="43" t="s">
        <v>1018</v>
      </c>
      <c r="G1222" s="21"/>
      <c r="H1222" s="21"/>
      <c r="I1222" s="27" t="e">
        <f t="shared" si="19"/>
        <v>#DIV/0!</v>
      </c>
    </row>
    <row r="1223" ht="21.95" hidden="1" customHeight="1" spans="4:9">
      <c r="D1223" s="43" t="s">
        <v>1019</v>
      </c>
      <c r="G1223" s="21"/>
      <c r="H1223" s="21"/>
      <c r="I1223" s="27" t="e">
        <f t="shared" si="19"/>
        <v>#DIV/0!</v>
      </c>
    </row>
    <row r="1224" ht="21.95" hidden="1" customHeight="1" spans="4:9">
      <c r="D1224" s="43" t="s">
        <v>1020</v>
      </c>
      <c r="G1224" s="21"/>
      <c r="H1224" s="21"/>
      <c r="I1224" s="27" t="e">
        <f t="shared" si="19"/>
        <v>#DIV/0!</v>
      </c>
    </row>
    <row r="1225" ht="21.95" hidden="1" customHeight="1" spans="4:9">
      <c r="D1225" s="43" t="s">
        <v>1021</v>
      </c>
      <c r="G1225" s="21"/>
      <c r="H1225" s="21"/>
      <c r="I1225" s="27" t="e">
        <f t="shared" si="19"/>
        <v>#DIV/0!</v>
      </c>
    </row>
    <row r="1226" ht="21.95" hidden="1" customHeight="1" spans="4:9">
      <c r="D1226" s="43" t="s">
        <v>1022</v>
      </c>
      <c r="G1226" s="21"/>
      <c r="H1226" s="21"/>
      <c r="I1226" s="27" t="e">
        <f t="shared" si="19"/>
        <v>#DIV/0!</v>
      </c>
    </row>
    <row r="1227" ht="21.95" hidden="1" customHeight="1" spans="4:9">
      <c r="D1227" s="43" t="s">
        <v>1023</v>
      </c>
      <c r="G1227" s="21"/>
      <c r="H1227" s="21"/>
      <c r="I1227" s="27" t="e">
        <f t="shared" si="19"/>
        <v>#DIV/0!</v>
      </c>
    </row>
    <row r="1228" ht="21.95" hidden="1" customHeight="1" spans="4:9">
      <c r="D1228" s="43" t="s">
        <v>1024</v>
      </c>
      <c r="G1228" s="21"/>
      <c r="H1228" s="21"/>
      <c r="I1228" s="27" t="e">
        <f t="shared" si="19"/>
        <v>#DIV/0!</v>
      </c>
    </row>
    <row r="1229" ht="21.95" hidden="1" customHeight="1" spans="4:9">
      <c r="D1229" s="43" t="s">
        <v>1025</v>
      </c>
      <c r="G1229" s="21"/>
      <c r="H1229" s="21"/>
      <c r="I1229" s="27" t="e">
        <f t="shared" si="19"/>
        <v>#DIV/0!</v>
      </c>
    </row>
    <row r="1230" ht="21.95" hidden="1" customHeight="1" spans="4:9">
      <c r="D1230" s="43" t="s">
        <v>1026</v>
      </c>
      <c r="G1230" s="21"/>
      <c r="H1230" s="21"/>
      <c r="I1230" s="27" t="e">
        <f t="shared" si="19"/>
        <v>#DIV/0!</v>
      </c>
    </row>
    <row r="1231" ht="21.95" hidden="1" customHeight="1" spans="4:9">
      <c r="D1231" s="43" t="s">
        <v>1027</v>
      </c>
      <c r="G1231" s="21"/>
      <c r="H1231" s="21"/>
      <c r="I1231" s="27" t="e">
        <f t="shared" si="19"/>
        <v>#DIV/0!</v>
      </c>
    </row>
    <row r="1232" ht="21.95" hidden="1" customHeight="1" spans="4:9">
      <c r="D1232" s="43" t="s">
        <v>1028</v>
      </c>
      <c r="G1232" s="21"/>
      <c r="H1232" s="21"/>
      <c r="I1232" s="27" t="e">
        <f t="shared" si="19"/>
        <v>#DIV/0!</v>
      </c>
    </row>
    <row r="1233" ht="21.95" hidden="1" customHeight="1" spans="4:9">
      <c r="D1233" s="43" t="s">
        <v>1029</v>
      </c>
      <c r="G1233" s="21"/>
      <c r="H1233" s="21"/>
      <c r="I1233" s="27" t="e">
        <f t="shared" si="19"/>
        <v>#DIV/0!</v>
      </c>
    </row>
    <row r="1234" ht="21.95" hidden="1" customHeight="1" spans="4:9">
      <c r="D1234" s="43" t="s">
        <v>1030</v>
      </c>
      <c r="G1234" s="21"/>
      <c r="H1234" s="21"/>
      <c r="I1234" s="27" t="e">
        <f t="shared" si="19"/>
        <v>#DIV/0!</v>
      </c>
    </row>
    <row r="1235" ht="21.95" customHeight="1" spans="4:9">
      <c r="D1235" s="42" t="s">
        <v>1031</v>
      </c>
      <c r="G1235" s="21">
        <f>SUM(G1236,G1248,G1254,G1260,G1268,G1281,G1285)</f>
        <v>315</v>
      </c>
      <c r="H1235" s="21">
        <f>SUM(H1236,H1248,H1254,H1260,H1268,H1281,H1285)</f>
        <v>1150</v>
      </c>
      <c r="I1235" s="27">
        <f t="shared" si="19"/>
        <v>265.079365079365</v>
      </c>
    </row>
    <row r="1236" ht="21.95" hidden="1" customHeight="1" spans="4:9">
      <c r="D1236" s="42" t="s">
        <v>1032</v>
      </c>
      <c r="G1236" s="21">
        <f>SUM(G1237:G1247)</f>
        <v>250</v>
      </c>
      <c r="H1236" s="21">
        <f>SUM(H1237:H1247)</f>
        <v>250</v>
      </c>
      <c r="I1236" s="27">
        <f t="shared" si="19"/>
        <v>0</v>
      </c>
    </row>
    <row r="1237" ht="21.95" hidden="1" customHeight="1" spans="4:9">
      <c r="D1237" s="42" t="s">
        <v>1033</v>
      </c>
      <c r="G1237" s="21"/>
      <c r="H1237" s="21"/>
      <c r="I1237" s="27" t="e">
        <f t="shared" si="19"/>
        <v>#DIV/0!</v>
      </c>
    </row>
    <row r="1238" ht="21.95" hidden="1" customHeight="1" spans="4:9">
      <c r="D1238" s="42" t="s">
        <v>1034</v>
      </c>
      <c r="G1238" s="21"/>
      <c r="H1238" s="21"/>
      <c r="I1238" s="27" t="e">
        <f t="shared" si="19"/>
        <v>#DIV/0!</v>
      </c>
    </row>
    <row r="1239" ht="21.95" hidden="1" customHeight="1" spans="4:9">
      <c r="D1239" s="42" t="s">
        <v>1035</v>
      </c>
      <c r="G1239" s="21"/>
      <c r="H1239" s="21"/>
      <c r="I1239" s="27" t="e">
        <f t="shared" si="19"/>
        <v>#DIV/0!</v>
      </c>
    </row>
    <row r="1240" ht="21.95" hidden="1" customHeight="1" spans="4:9">
      <c r="D1240" s="42" t="s">
        <v>1036</v>
      </c>
      <c r="G1240" s="21"/>
      <c r="H1240" s="21"/>
      <c r="I1240" s="27" t="e">
        <f t="shared" si="19"/>
        <v>#DIV/0!</v>
      </c>
    </row>
    <row r="1241" ht="21.95" hidden="1" customHeight="1" spans="4:9">
      <c r="D1241" s="42" t="s">
        <v>1037</v>
      </c>
      <c r="G1241" s="21"/>
      <c r="H1241" s="21"/>
      <c r="I1241" s="27" t="e">
        <f t="shared" si="19"/>
        <v>#DIV/0!</v>
      </c>
    </row>
    <row r="1242" ht="21.95" hidden="1" customHeight="1" spans="4:9">
      <c r="D1242" s="42" t="s">
        <v>1038</v>
      </c>
      <c r="G1242" s="21">
        <v>250</v>
      </c>
      <c r="H1242" s="21">
        <v>250</v>
      </c>
      <c r="I1242" s="27">
        <f t="shared" si="19"/>
        <v>0</v>
      </c>
    </row>
    <row r="1243" ht="21.95" hidden="1" customHeight="1" spans="4:9">
      <c r="D1243" s="42" t="s">
        <v>1039</v>
      </c>
      <c r="G1243" s="21"/>
      <c r="H1243" s="21"/>
      <c r="I1243" s="27" t="e">
        <f t="shared" si="19"/>
        <v>#DIV/0!</v>
      </c>
    </row>
    <row r="1244" ht="21.95" hidden="1" customHeight="1" spans="4:9">
      <c r="D1244" s="42" t="s">
        <v>1040</v>
      </c>
      <c r="G1244" s="21"/>
      <c r="H1244" s="21"/>
      <c r="I1244" s="27" t="e">
        <f t="shared" si="19"/>
        <v>#DIV/0!</v>
      </c>
    </row>
    <row r="1245" ht="21.95" hidden="1" customHeight="1" spans="4:9">
      <c r="D1245" s="42" t="s">
        <v>1041</v>
      </c>
      <c r="G1245" s="21"/>
      <c r="H1245" s="21"/>
      <c r="I1245" s="27" t="e">
        <f t="shared" si="19"/>
        <v>#DIV/0!</v>
      </c>
    </row>
    <row r="1246" ht="21.95" hidden="1" customHeight="1" spans="4:9">
      <c r="D1246" s="42" t="s">
        <v>1042</v>
      </c>
      <c r="G1246" s="21"/>
      <c r="H1246" s="21"/>
      <c r="I1246" s="27" t="e">
        <f t="shared" si="19"/>
        <v>#DIV/0!</v>
      </c>
    </row>
    <row r="1247" ht="21.95" hidden="1" customHeight="1" spans="4:9">
      <c r="D1247" s="42" t="s">
        <v>1043</v>
      </c>
      <c r="G1247" s="21"/>
      <c r="H1247" s="21"/>
      <c r="I1247" s="27" t="e">
        <f t="shared" si="19"/>
        <v>#DIV/0!</v>
      </c>
    </row>
    <row r="1248" ht="21.95" hidden="1" customHeight="1" spans="4:9">
      <c r="D1248" s="42" t="s">
        <v>1044</v>
      </c>
      <c r="G1248" s="21"/>
      <c r="H1248" s="21">
        <v>170</v>
      </c>
      <c r="I1248" s="27"/>
    </row>
    <row r="1249" ht="21.95" hidden="1" customHeight="1" spans="4:9">
      <c r="D1249" s="42" t="s">
        <v>1033</v>
      </c>
      <c r="G1249" s="21"/>
      <c r="H1249" s="21"/>
      <c r="I1249" s="27" t="e">
        <f t="shared" si="19"/>
        <v>#DIV/0!</v>
      </c>
    </row>
    <row r="1250" ht="21.95" hidden="1" customHeight="1" spans="4:9">
      <c r="D1250" s="42" t="s">
        <v>1045</v>
      </c>
      <c r="G1250" s="21"/>
      <c r="H1250" s="21"/>
      <c r="I1250" s="27" t="e">
        <f t="shared" si="19"/>
        <v>#DIV/0!</v>
      </c>
    </row>
    <row r="1251" ht="21.95" hidden="1" customHeight="1" spans="4:9">
      <c r="D1251" s="42" t="s">
        <v>1035</v>
      </c>
      <c r="G1251" s="21"/>
      <c r="H1251" s="21"/>
      <c r="I1251" s="27" t="e">
        <f t="shared" si="19"/>
        <v>#DIV/0!</v>
      </c>
    </row>
    <row r="1252" ht="21.95" hidden="1" customHeight="1" spans="4:9">
      <c r="D1252" s="42" t="s">
        <v>1046</v>
      </c>
      <c r="G1252" s="21"/>
      <c r="H1252" s="21">
        <v>170</v>
      </c>
      <c r="I1252" s="27"/>
    </row>
    <row r="1253" ht="21.95" hidden="1" customHeight="1" spans="4:9">
      <c r="D1253" s="42" t="s">
        <v>1047</v>
      </c>
      <c r="G1253" s="21"/>
      <c r="H1253" s="21"/>
      <c r="I1253" s="27" t="e">
        <f t="shared" si="19"/>
        <v>#DIV/0!</v>
      </c>
    </row>
    <row r="1254" ht="21.95" hidden="1" customHeight="1" spans="4:9">
      <c r="D1254" s="42" t="s">
        <v>1048</v>
      </c>
      <c r="G1254" s="21"/>
      <c r="H1254" s="21"/>
      <c r="I1254" s="27" t="e">
        <f t="shared" si="19"/>
        <v>#DIV/0!</v>
      </c>
    </row>
    <row r="1255" ht="21.95" hidden="1" customHeight="1" spans="4:9">
      <c r="D1255" s="42" t="s">
        <v>1033</v>
      </c>
      <c r="G1255" s="21"/>
      <c r="H1255" s="21"/>
      <c r="I1255" s="27" t="e">
        <f t="shared" si="19"/>
        <v>#DIV/0!</v>
      </c>
    </row>
    <row r="1256" ht="21.95" hidden="1" customHeight="1" spans="4:9">
      <c r="D1256" s="42" t="s">
        <v>1034</v>
      </c>
      <c r="G1256" s="21"/>
      <c r="H1256" s="21"/>
      <c r="I1256" s="27" t="e">
        <f t="shared" si="19"/>
        <v>#DIV/0!</v>
      </c>
    </row>
    <row r="1257" ht="21.95" hidden="1" customHeight="1" spans="4:9">
      <c r="D1257" s="42" t="s">
        <v>1035</v>
      </c>
      <c r="G1257" s="21"/>
      <c r="H1257" s="21"/>
      <c r="I1257" s="27" t="e">
        <f t="shared" si="19"/>
        <v>#DIV/0!</v>
      </c>
    </row>
    <row r="1258" ht="21.95" hidden="1" customHeight="1" spans="4:9">
      <c r="D1258" s="42" t="s">
        <v>1049</v>
      </c>
      <c r="G1258" s="21"/>
      <c r="H1258" s="21"/>
      <c r="I1258" s="27" t="e">
        <f t="shared" si="19"/>
        <v>#DIV/0!</v>
      </c>
    </row>
    <row r="1259" ht="21.95" hidden="1" customHeight="1" spans="4:9">
      <c r="D1259" s="42" t="s">
        <v>1050</v>
      </c>
      <c r="G1259" s="21"/>
      <c r="H1259" s="21"/>
      <c r="I1259" s="27" t="e">
        <f t="shared" si="19"/>
        <v>#DIV/0!</v>
      </c>
    </row>
    <row r="1260" ht="21.95" hidden="1" customHeight="1" spans="4:9">
      <c r="D1260" s="42" t="s">
        <v>1051</v>
      </c>
      <c r="G1260" s="21"/>
      <c r="H1260" s="21"/>
      <c r="I1260" s="27" t="e">
        <f t="shared" si="19"/>
        <v>#DIV/0!</v>
      </c>
    </row>
    <row r="1261" ht="21.95" hidden="1" customHeight="1" spans="4:9">
      <c r="D1261" s="42" t="s">
        <v>1033</v>
      </c>
      <c r="G1261" s="21"/>
      <c r="H1261" s="21"/>
      <c r="I1261" s="27" t="e">
        <f t="shared" si="19"/>
        <v>#DIV/0!</v>
      </c>
    </row>
    <row r="1262" ht="21.95" hidden="1" customHeight="1" spans="4:9">
      <c r="D1262" s="42" t="s">
        <v>1034</v>
      </c>
      <c r="G1262" s="21"/>
      <c r="H1262" s="21"/>
      <c r="I1262" s="27" t="e">
        <f t="shared" si="19"/>
        <v>#DIV/0!</v>
      </c>
    </row>
    <row r="1263" ht="21.95" hidden="1" customHeight="1" spans="4:9">
      <c r="D1263" s="42" t="s">
        <v>1035</v>
      </c>
      <c r="G1263" s="21"/>
      <c r="H1263" s="21"/>
      <c r="I1263" s="27" t="e">
        <f t="shared" si="19"/>
        <v>#DIV/0!</v>
      </c>
    </row>
    <row r="1264" ht="21.95" hidden="1" customHeight="1" spans="4:9">
      <c r="D1264" s="42" t="s">
        <v>1052</v>
      </c>
      <c r="G1264" s="21"/>
      <c r="H1264" s="21"/>
      <c r="I1264" s="27" t="e">
        <f t="shared" si="19"/>
        <v>#DIV/0!</v>
      </c>
    </row>
    <row r="1265" ht="21.95" hidden="1" customHeight="1" spans="4:9">
      <c r="D1265" s="42" t="s">
        <v>1053</v>
      </c>
      <c r="G1265" s="21"/>
      <c r="H1265" s="21"/>
      <c r="I1265" s="27" t="e">
        <f t="shared" si="19"/>
        <v>#DIV/0!</v>
      </c>
    </row>
    <row r="1266" ht="21.95" hidden="1" customHeight="1" spans="4:9">
      <c r="D1266" s="42" t="s">
        <v>1042</v>
      </c>
      <c r="G1266" s="21"/>
      <c r="H1266" s="21"/>
      <c r="I1266" s="27" t="e">
        <f t="shared" si="19"/>
        <v>#DIV/0!</v>
      </c>
    </row>
    <row r="1267" ht="21.95" hidden="1" customHeight="1" spans="4:9">
      <c r="D1267" s="42" t="s">
        <v>1054</v>
      </c>
      <c r="G1267" s="21"/>
      <c r="H1267" s="21"/>
      <c r="I1267" s="27" t="e">
        <f t="shared" si="19"/>
        <v>#DIV/0!</v>
      </c>
    </row>
    <row r="1268" ht="21.95" hidden="1" customHeight="1" spans="4:9">
      <c r="D1268" s="42" t="s">
        <v>1055</v>
      </c>
      <c r="G1268" s="21">
        <v>65</v>
      </c>
      <c r="H1268" s="21">
        <v>80</v>
      </c>
      <c r="I1268" s="27">
        <f>(H1268/G1268-1)*100</f>
        <v>23.0769230769231</v>
      </c>
    </row>
    <row r="1269" ht="21.95" hidden="1" customHeight="1" spans="4:9">
      <c r="D1269" s="42" t="s">
        <v>1033</v>
      </c>
      <c r="G1269" s="21"/>
      <c r="H1269" s="21"/>
      <c r="I1269" s="27" t="e">
        <f>(H1269/G1269-1)*100</f>
        <v>#DIV/0!</v>
      </c>
    </row>
    <row r="1270" ht="21.95" hidden="1" customHeight="1" spans="4:9">
      <c r="D1270" s="42" t="s">
        <v>1034</v>
      </c>
      <c r="G1270" s="21">
        <v>65</v>
      </c>
      <c r="H1270" s="21">
        <v>80</v>
      </c>
      <c r="I1270" s="27">
        <f>(H1270/G1270-1)*100</f>
        <v>23.0769230769231</v>
      </c>
    </row>
    <row r="1271" ht="21.95" hidden="1" customHeight="1" spans="4:9">
      <c r="D1271" s="42" t="s">
        <v>1035</v>
      </c>
      <c r="G1271" s="21"/>
      <c r="H1271" s="21"/>
      <c r="I1271" s="27" t="e">
        <f t="shared" ref="I1271:I1309" si="20">(H1271/G1271-1)*100</f>
        <v>#DIV/0!</v>
      </c>
    </row>
    <row r="1272" ht="21.95" hidden="1" customHeight="1" spans="4:9">
      <c r="D1272" s="42" t="s">
        <v>1056</v>
      </c>
      <c r="G1272" s="21"/>
      <c r="H1272" s="21"/>
      <c r="I1272" s="27" t="e">
        <f t="shared" si="20"/>
        <v>#DIV/0!</v>
      </c>
    </row>
    <row r="1273" ht="21.95" hidden="1" customHeight="1" spans="4:9">
      <c r="D1273" s="42" t="s">
        <v>1057</v>
      </c>
      <c r="G1273" s="21"/>
      <c r="H1273" s="21"/>
      <c r="I1273" s="27" t="e">
        <f t="shared" si="20"/>
        <v>#DIV/0!</v>
      </c>
    </row>
    <row r="1274" ht="21.95" hidden="1" customHeight="1" spans="4:9">
      <c r="D1274" s="42" t="s">
        <v>1058</v>
      </c>
      <c r="G1274" s="21"/>
      <c r="H1274" s="21"/>
      <c r="I1274" s="27" t="e">
        <f t="shared" si="20"/>
        <v>#DIV/0!</v>
      </c>
    </row>
    <row r="1275" ht="21.95" hidden="1" customHeight="1" spans="4:9">
      <c r="D1275" s="42" t="s">
        <v>1059</v>
      </c>
      <c r="G1275" s="21"/>
      <c r="H1275" s="21"/>
      <c r="I1275" s="27" t="e">
        <f t="shared" si="20"/>
        <v>#DIV/0!</v>
      </c>
    </row>
    <row r="1276" ht="21.95" hidden="1" customHeight="1" spans="4:9">
      <c r="D1276" s="42" t="s">
        <v>1060</v>
      </c>
      <c r="G1276" s="21"/>
      <c r="H1276" s="21"/>
      <c r="I1276" s="27" t="e">
        <f t="shared" si="20"/>
        <v>#DIV/0!</v>
      </c>
    </row>
    <row r="1277" ht="21.95" hidden="1" customHeight="1" spans="4:9">
      <c r="D1277" s="42" t="s">
        <v>1061</v>
      </c>
      <c r="G1277" s="21"/>
      <c r="H1277" s="21"/>
      <c r="I1277" s="27" t="e">
        <f t="shared" si="20"/>
        <v>#DIV/0!</v>
      </c>
    </row>
    <row r="1278" ht="21.95" hidden="1" customHeight="1" spans="4:9">
      <c r="D1278" s="42" t="s">
        <v>1062</v>
      </c>
      <c r="G1278" s="21"/>
      <c r="H1278" s="21"/>
      <c r="I1278" s="27" t="e">
        <f t="shared" si="20"/>
        <v>#DIV/0!</v>
      </c>
    </row>
    <row r="1279" ht="21.95" hidden="1" customHeight="1" spans="4:9">
      <c r="D1279" s="42" t="s">
        <v>1063</v>
      </c>
      <c r="G1279" s="21"/>
      <c r="H1279" s="21"/>
      <c r="I1279" s="27" t="e">
        <f t="shared" si="20"/>
        <v>#DIV/0!</v>
      </c>
    </row>
    <row r="1280" ht="21.95" hidden="1" customHeight="1" spans="4:9">
      <c r="D1280" s="42" t="s">
        <v>1064</v>
      </c>
      <c r="G1280" s="21"/>
      <c r="H1280" s="21"/>
      <c r="I1280" s="27" t="e">
        <f t="shared" si="20"/>
        <v>#DIV/0!</v>
      </c>
    </row>
    <row r="1281" ht="21.95" hidden="1" customHeight="1" spans="4:9">
      <c r="D1281" s="42" t="s">
        <v>1065</v>
      </c>
      <c r="G1281" s="21"/>
      <c r="H1281" s="21"/>
      <c r="I1281" s="27" t="e">
        <f t="shared" si="20"/>
        <v>#DIV/0!</v>
      </c>
    </row>
    <row r="1282" ht="21.95" hidden="1" customHeight="1" spans="4:9">
      <c r="D1282" s="42" t="s">
        <v>1066</v>
      </c>
      <c r="G1282" s="21"/>
      <c r="H1282" s="21"/>
      <c r="I1282" s="27" t="e">
        <f t="shared" si="20"/>
        <v>#DIV/0!</v>
      </c>
    </row>
    <row r="1283" ht="21.95" hidden="1" customHeight="1" spans="4:9">
      <c r="D1283" s="42" t="s">
        <v>1067</v>
      </c>
      <c r="G1283" s="21"/>
      <c r="H1283" s="21"/>
      <c r="I1283" s="27" t="e">
        <f t="shared" si="20"/>
        <v>#DIV/0!</v>
      </c>
    </row>
    <row r="1284" ht="21.95" hidden="1" customHeight="1" spans="4:9">
      <c r="D1284" s="42" t="s">
        <v>1068</v>
      </c>
      <c r="G1284" s="21"/>
      <c r="H1284" s="21"/>
      <c r="I1284" s="27" t="e">
        <f t="shared" si="20"/>
        <v>#DIV/0!</v>
      </c>
    </row>
    <row r="1285" ht="21.95" hidden="1" customHeight="1" spans="4:9">
      <c r="D1285" s="42" t="s">
        <v>1069</v>
      </c>
      <c r="G1285" s="21"/>
      <c r="H1285" s="21">
        <v>650</v>
      </c>
      <c r="I1285" s="27"/>
    </row>
    <row r="1286" ht="21.95" hidden="1" customHeight="1" spans="4:9">
      <c r="D1286" s="42" t="s">
        <v>1070</v>
      </c>
      <c r="G1286" s="21"/>
      <c r="H1286" s="21"/>
      <c r="I1286" s="27"/>
    </row>
    <row r="1287" ht="21.95" hidden="1" customHeight="1" spans="4:9">
      <c r="D1287" s="42" t="s">
        <v>1071</v>
      </c>
      <c r="G1287" s="21"/>
      <c r="H1287" s="21"/>
      <c r="I1287" s="27"/>
    </row>
    <row r="1288" ht="21.95" hidden="1" customHeight="1" spans="4:9">
      <c r="D1288" s="42" t="s">
        <v>1072</v>
      </c>
      <c r="G1288" s="21"/>
      <c r="H1288" s="21"/>
      <c r="I1288" s="27"/>
    </row>
    <row r="1289" ht="21.95" hidden="1" customHeight="1" spans="4:9">
      <c r="D1289" s="42" t="s">
        <v>1073</v>
      </c>
      <c r="G1289" s="21"/>
      <c r="H1289" s="21"/>
      <c r="I1289" s="27"/>
    </row>
    <row r="1290" ht="21.95" hidden="1" customHeight="1" spans="4:9">
      <c r="D1290" s="42" t="s">
        <v>1074</v>
      </c>
      <c r="G1290" s="21"/>
      <c r="H1290" s="21">
        <v>650</v>
      </c>
      <c r="I1290" s="27"/>
    </row>
    <row r="1291" ht="21.95" hidden="1" customHeight="1" spans="4:9">
      <c r="D1291" s="42" t="s">
        <v>1075</v>
      </c>
      <c r="G1291" s="21"/>
      <c r="H1291" s="21"/>
      <c r="I1291" s="27"/>
    </row>
    <row r="1292" ht="21.95" customHeight="1" spans="4:9">
      <c r="D1292" s="43" t="s">
        <v>1076</v>
      </c>
      <c r="G1292" s="21">
        <v>3000</v>
      </c>
      <c r="H1292" s="21">
        <v>3000</v>
      </c>
      <c r="I1292" s="27">
        <f t="shared" si="20"/>
        <v>0</v>
      </c>
    </row>
    <row r="1293" ht="21.95" customHeight="1" spans="4:9">
      <c r="D1293" s="45" t="s">
        <v>1077</v>
      </c>
      <c r="G1293" s="21"/>
      <c r="H1293" s="21"/>
      <c r="I1293" s="27"/>
    </row>
    <row r="1294" ht="21.95" hidden="1" customHeight="1" spans="4:9">
      <c r="D1294" s="21" t="s">
        <v>1078</v>
      </c>
      <c r="E1294" s="46"/>
      <c r="F1294" s="46"/>
      <c r="G1294" s="21"/>
      <c r="H1294" s="21"/>
      <c r="I1294" s="27" t="e">
        <f t="shared" si="20"/>
        <v>#DIV/0!</v>
      </c>
    </row>
    <row r="1295" ht="21.95" hidden="1" customHeight="1" spans="4:9">
      <c r="D1295" s="21" t="s">
        <v>1079</v>
      </c>
      <c r="E1295" s="46"/>
      <c r="F1295" s="46"/>
      <c r="G1295" s="21"/>
      <c r="H1295" s="21"/>
      <c r="I1295" s="27" t="e">
        <f t="shared" si="20"/>
        <v>#DIV/0!</v>
      </c>
    </row>
    <row r="1296" ht="21.95" hidden="1" customHeight="1" spans="4:9">
      <c r="D1296" s="21" t="s">
        <v>1080</v>
      </c>
      <c r="E1296" s="46"/>
      <c r="F1296" s="46"/>
      <c r="G1296" s="21"/>
      <c r="H1296" s="21"/>
      <c r="I1296" s="27" t="e">
        <f t="shared" si="20"/>
        <v>#DIV/0!</v>
      </c>
    </row>
    <row r="1297" ht="21.95" hidden="1" customHeight="1" spans="4:9">
      <c r="D1297" s="21" t="s">
        <v>1081</v>
      </c>
      <c r="E1297" s="46"/>
      <c r="F1297" s="46"/>
      <c r="G1297" s="21"/>
      <c r="H1297" s="21"/>
      <c r="I1297" s="27" t="e">
        <f t="shared" si="20"/>
        <v>#DIV/0!</v>
      </c>
    </row>
    <row r="1298" ht="21.95" hidden="1" customHeight="1" spans="4:9">
      <c r="D1298" s="21" t="s">
        <v>1082</v>
      </c>
      <c r="E1298" s="46"/>
      <c r="F1298" s="46"/>
      <c r="G1298" s="21"/>
      <c r="H1298" s="21"/>
      <c r="I1298" s="27" t="e">
        <f t="shared" si="20"/>
        <v>#DIV/0!</v>
      </c>
    </row>
    <row r="1299" ht="21.95" customHeight="1" spans="4:9">
      <c r="D1299" s="21" t="s">
        <v>1083</v>
      </c>
      <c r="E1299" s="46"/>
      <c r="F1299" s="46"/>
      <c r="G1299" s="21">
        <v>900</v>
      </c>
      <c r="H1299" s="21">
        <v>4800</v>
      </c>
      <c r="I1299" s="27">
        <f t="shared" si="20"/>
        <v>433.333333333333</v>
      </c>
    </row>
    <row r="1300" ht="21.95" hidden="1" customHeight="1" spans="4:9">
      <c r="D1300" s="21" t="s">
        <v>1084</v>
      </c>
      <c r="E1300" s="46"/>
      <c r="F1300" s="46"/>
      <c r="G1300" s="21">
        <v>900</v>
      </c>
      <c r="H1300" s="21">
        <v>4800</v>
      </c>
      <c r="I1300" s="27">
        <f t="shared" si="20"/>
        <v>433.333333333333</v>
      </c>
    </row>
    <row r="1301" ht="21.95" hidden="1" customHeight="1" spans="4:9">
      <c r="D1301" s="21" t="s">
        <v>1085</v>
      </c>
      <c r="E1301" s="46"/>
      <c r="F1301" s="46"/>
      <c r="G1301" s="21">
        <v>900</v>
      </c>
      <c r="H1301" s="21">
        <v>4800</v>
      </c>
      <c r="I1301" s="27">
        <f t="shared" si="20"/>
        <v>433.333333333333</v>
      </c>
    </row>
    <row r="1302" ht="21.95" hidden="1" customHeight="1" spans="4:9">
      <c r="D1302" s="21" t="s">
        <v>1086</v>
      </c>
      <c r="E1302" s="46"/>
      <c r="F1302" s="46"/>
      <c r="G1302" s="21"/>
      <c r="H1302" s="21"/>
      <c r="I1302" s="27"/>
    </row>
    <row r="1303" ht="21.95" hidden="1" customHeight="1" spans="4:9">
      <c r="D1303" s="21" t="s">
        <v>1087</v>
      </c>
      <c r="E1303" s="46"/>
      <c r="F1303" s="46"/>
      <c r="G1303" s="21"/>
      <c r="H1303" s="21"/>
      <c r="I1303" s="27"/>
    </row>
    <row r="1304" ht="21.95" hidden="1" customHeight="1" spans="4:9">
      <c r="D1304" s="21" t="s">
        <v>1088</v>
      </c>
      <c r="E1304" s="46"/>
      <c r="F1304" s="46"/>
      <c r="G1304" s="16"/>
      <c r="H1304" s="16"/>
      <c r="I1304" s="27"/>
    </row>
    <row r="1305" ht="21.95" customHeight="1" spans="4:9">
      <c r="D1305" s="21" t="s">
        <v>1089</v>
      </c>
      <c r="E1305" s="46"/>
      <c r="F1305" s="46"/>
      <c r="G1305" s="47"/>
      <c r="H1305" s="47"/>
      <c r="I1305" s="27"/>
    </row>
    <row r="1306" ht="21.95" hidden="1" customHeight="1" spans="4:9">
      <c r="D1306" s="21" t="s">
        <v>1090</v>
      </c>
      <c r="E1306" s="46"/>
      <c r="F1306" s="46"/>
      <c r="G1306" s="47"/>
      <c r="H1306" s="47"/>
      <c r="I1306" s="27"/>
    </row>
    <row r="1307" ht="21.95" customHeight="1" spans="4:9">
      <c r="D1307" s="21" t="s">
        <v>1091</v>
      </c>
      <c r="E1307" s="46"/>
      <c r="F1307" s="46"/>
      <c r="G1307" s="47"/>
      <c r="H1307" s="47">
        <f>SUM(H1308:H1309)</f>
        <v>10</v>
      </c>
      <c r="I1307" s="27"/>
    </row>
    <row r="1308" ht="21.95" hidden="1" customHeight="1" spans="4:9">
      <c r="D1308" s="21" t="s">
        <v>1092</v>
      </c>
      <c r="E1308" s="46"/>
      <c r="F1308" s="46"/>
      <c r="G1308" s="47"/>
      <c r="H1308" s="47"/>
      <c r="I1308" s="27"/>
    </row>
    <row r="1309" ht="21.95" hidden="1" customHeight="1" spans="4:9">
      <c r="D1309" s="21" t="s">
        <v>1093</v>
      </c>
      <c r="E1309" s="46"/>
      <c r="F1309" s="46"/>
      <c r="G1309" s="47"/>
      <c r="H1309" s="47">
        <v>10</v>
      </c>
      <c r="I1309" s="27"/>
    </row>
    <row r="1310" ht="21.95" hidden="1" customHeight="1" spans="4:9">
      <c r="D1310" s="21"/>
      <c r="E1310" s="46"/>
      <c r="F1310" s="46"/>
      <c r="G1310" s="47"/>
      <c r="H1310" s="47"/>
      <c r="I1310" s="46"/>
    </row>
    <row r="1311" ht="21.95" customHeight="1" spans="4:9">
      <c r="D1311" s="21"/>
      <c r="E1311" s="46"/>
      <c r="F1311" s="46"/>
      <c r="G1311" s="47"/>
      <c r="H1311" s="47"/>
      <c r="I1311" s="46"/>
    </row>
    <row r="1312" ht="21.95" customHeight="1" spans="4:9">
      <c r="D1312" s="48" t="s">
        <v>1094</v>
      </c>
      <c r="E1312" s="46"/>
      <c r="F1312" s="46"/>
      <c r="G1312" s="49">
        <f>SUM(G5,G251,G254,G266,G354,G408,G464,G520,G637,G708,G781,G800,G925,G989,G1055,G1075,G1090,G1100,G1164,G1182,G1235,G1292,G1293,G1299,G1305,G1307)</f>
        <v>303040</v>
      </c>
      <c r="H1312" s="49">
        <f>SUM(H5,H251,H254,H266,H354,H408,H464,H520,H637,H708,H781,H800,H925,H989,H1055,H1075,H1090,H1100,H1164,H1182,H1235,H1292,H1293,H1299,H1305,H1307)</f>
        <v>347916</v>
      </c>
      <c r="I1312" s="46"/>
    </row>
  </sheetData>
  <mergeCells count="7">
    <mergeCell ref="D1:I1"/>
    <mergeCell ref="D3:D4"/>
    <mergeCell ref="E3:E4"/>
    <mergeCell ref="F3:F4"/>
    <mergeCell ref="G3:G4"/>
    <mergeCell ref="H3:H4"/>
    <mergeCell ref="I3:I4"/>
  </mergeCells>
  <printOptions horizontalCentered="1"/>
  <pageMargins left="0.786805555555556" right="0.786805555555556" top="0.786805555555556" bottom="0.786805555555556" header="0.511805555555556" footer="0.235416666666667"/>
  <pageSetup paperSize="9" orientation="portrait" verticalDpi="300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公共财政预算支出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孔福泉</dc:creator>
  <cp:lastModifiedBy>郭巨侠</cp:lastModifiedBy>
  <dcterms:created xsi:type="dcterms:W3CDTF">2017-12-11T02:30:00Z</dcterms:created>
  <cp:lastPrinted>2018-02-01T01:00:00Z</cp:lastPrinted>
  <dcterms:modified xsi:type="dcterms:W3CDTF">2019-03-18T00:51:04Z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  <property fmtid="{D5CDD505-2E9C-101B-9397-08002B2CF9AE}" pid="3" name="KSORubyTemplateID" linkTarget="0">
    <vt:lpwstr>14</vt:lpwstr>
  </property>
</Properties>
</file>